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g\2025-2026\"/>
    </mc:Choice>
  </mc:AlternateContent>
  <xr:revisionPtr revIDLastSave="0" documentId="8_{0FC595FD-F22C-4FB4-8330-74E3AF57A75C}" xr6:coauthVersionLast="47" xr6:coauthVersionMax="47" xr10:uidLastSave="{00000000-0000-0000-0000-000000000000}"/>
  <bookViews>
    <workbookView xWindow="10" yWindow="10" windowWidth="19180" windowHeight="10060" tabRatio="606" activeTab="1" xr2:uid="{CC2506EF-31CC-4D16-8C7D-25B0DDC131F1}"/>
  </bookViews>
  <sheets>
    <sheet name="LISTE DES EQUIPES" sheetId="2" r:id="rId1"/>
    <sheet name="TOURNOI " sheetId="1" r:id="rId2"/>
    <sheet name="CLASSEMENT " sheetId="3" r:id="rId3"/>
    <sheet name="AUTRES CRITERES" sheetId="4" r:id="rId4"/>
    <sheet name="Feuil1" sheetId="5" r:id="rId5"/>
    <sheet name="Feuil2" sheetId="6" r:id="rId6"/>
    <sheet name="Feuil3" sheetId="7" r:id="rId7"/>
  </sheets>
  <externalReferences>
    <externalReference r:id="rId8"/>
  </externalReferences>
  <definedNames>
    <definedName name="_xlnm._FilterDatabase" localSheetId="2" hidden="1">'CLASSEMENT '!$C$4:$M$20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3" i="1" l="1"/>
  <c r="Z32" i="1"/>
  <c r="W32" i="1"/>
  <c r="AF11" i="1" l="1"/>
  <c r="F2" i="7" l="1"/>
  <c r="F3" i="7"/>
  <c r="F4" i="7"/>
  <c r="F5" i="7"/>
  <c r="F6" i="7"/>
  <c r="F7" i="7"/>
  <c r="F8" i="7"/>
  <c r="F9" i="7"/>
  <c r="F10" i="7"/>
  <c r="F11" i="7"/>
  <c r="F12" i="7"/>
  <c r="F13" i="7"/>
  <c r="Z39" i="1"/>
  <c r="Z37" i="1"/>
  <c r="Z33" i="1"/>
  <c r="J33" i="3"/>
  <c r="I33" i="3"/>
  <c r="H33" i="3"/>
  <c r="G33" i="3"/>
  <c r="J32" i="3"/>
  <c r="I32" i="3"/>
  <c r="H32" i="3"/>
  <c r="G32" i="3"/>
  <c r="J31" i="3"/>
  <c r="I31" i="3"/>
  <c r="H31" i="3"/>
  <c r="G31" i="3"/>
  <c r="J30" i="3"/>
  <c r="I30" i="3"/>
  <c r="H30" i="3"/>
  <c r="G30" i="3"/>
  <c r="J29" i="3"/>
  <c r="I29" i="3"/>
  <c r="H29" i="3"/>
  <c r="G29" i="3"/>
  <c r="J28" i="3"/>
  <c r="I28" i="3"/>
  <c r="H28" i="3"/>
  <c r="G28" i="3"/>
  <c r="J27" i="3"/>
  <c r="I27" i="3"/>
  <c r="H27" i="3"/>
  <c r="G27" i="3"/>
  <c r="J26" i="3"/>
  <c r="I26" i="3"/>
  <c r="H26" i="3"/>
  <c r="G26" i="3"/>
  <c r="J25" i="3"/>
  <c r="I25" i="3"/>
  <c r="H25" i="3"/>
  <c r="G25" i="3"/>
  <c r="J24" i="3"/>
  <c r="I24" i="3"/>
  <c r="H24" i="3"/>
  <c r="G24" i="3"/>
  <c r="J23" i="3"/>
  <c r="I23" i="3"/>
  <c r="H23" i="3"/>
  <c r="G23" i="3"/>
  <c r="J22" i="3"/>
  <c r="I22" i="3"/>
  <c r="H22" i="3"/>
  <c r="G22" i="3"/>
  <c r="J33" i="6"/>
  <c r="I33" i="6"/>
  <c r="H33" i="6"/>
  <c r="L33" i="6" s="1"/>
  <c r="R33" i="6" s="1"/>
  <c r="G33" i="6"/>
  <c r="J32" i="6"/>
  <c r="I32" i="6"/>
  <c r="H32" i="6"/>
  <c r="G32" i="6"/>
  <c r="J31" i="6"/>
  <c r="I31" i="6"/>
  <c r="H31" i="6"/>
  <c r="G31" i="6"/>
  <c r="J30" i="6"/>
  <c r="I30" i="6"/>
  <c r="H30" i="6"/>
  <c r="G30" i="6"/>
  <c r="J29" i="6"/>
  <c r="I29" i="6"/>
  <c r="H29" i="6"/>
  <c r="G29" i="6"/>
  <c r="J28" i="6"/>
  <c r="I28" i="6"/>
  <c r="H28" i="6"/>
  <c r="G28" i="6"/>
  <c r="J27" i="6"/>
  <c r="I27" i="6"/>
  <c r="H27" i="6"/>
  <c r="G27" i="6"/>
  <c r="J26" i="6"/>
  <c r="I26" i="6"/>
  <c r="H26" i="6"/>
  <c r="G26" i="6"/>
  <c r="J25" i="6"/>
  <c r="I25" i="6"/>
  <c r="H25" i="6"/>
  <c r="L25" i="6" s="1"/>
  <c r="R25" i="6" s="1"/>
  <c r="G25" i="6"/>
  <c r="J24" i="6"/>
  <c r="I24" i="6"/>
  <c r="H24" i="6"/>
  <c r="G24" i="6"/>
  <c r="J23" i="6"/>
  <c r="I23" i="6"/>
  <c r="H23" i="6"/>
  <c r="L23" i="6" s="1"/>
  <c r="R23" i="6" s="1"/>
  <c r="G23" i="6"/>
  <c r="J22" i="6"/>
  <c r="I22" i="6"/>
  <c r="H22" i="6"/>
  <c r="G22" i="6"/>
  <c r="K22" i="6" s="1"/>
  <c r="J19" i="6"/>
  <c r="I19" i="6"/>
  <c r="H19" i="6"/>
  <c r="L19" i="6" s="1"/>
  <c r="R19" i="6" s="1"/>
  <c r="G19" i="6"/>
  <c r="J18" i="6"/>
  <c r="I18" i="6"/>
  <c r="H18" i="6"/>
  <c r="G18" i="6"/>
  <c r="C18" i="6"/>
  <c r="N18" i="6" s="1"/>
  <c r="J17" i="6"/>
  <c r="I17" i="6"/>
  <c r="H17" i="6"/>
  <c r="G17" i="6"/>
  <c r="C17" i="6"/>
  <c r="N17" i="6" s="1"/>
  <c r="J15" i="6"/>
  <c r="I15" i="6"/>
  <c r="H15" i="6"/>
  <c r="G15" i="6"/>
  <c r="J14" i="6"/>
  <c r="I14" i="6"/>
  <c r="H14" i="6"/>
  <c r="G14" i="6"/>
  <c r="J13" i="6"/>
  <c r="I13" i="6"/>
  <c r="H13" i="6"/>
  <c r="G13" i="6"/>
  <c r="J11" i="6"/>
  <c r="I11" i="6"/>
  <c r="H11" i="6"/>
  <c r="G11" i="6"/>
  <c r="J10" i="6"/>
  <c r="I10" i="6"/>
  <c r="H10" i="6"/>
  <c r="G10" i="6"/>
  <c r="J9" i="6"/>
  <c r="I9" i="6"/>
  <c r="H9" i="6"/>
  <c r="G9" i="6"/>
  <c r="J7" i="6"/>
  <c r="I7" i="6"/>
  <c r="H7" i="6"/>
  <c r="G7" i="6"/>
  <c r="J6" i="6"/>
  <c r="I6" i="6"/>
  <c r="H6" i="6"/>
  <c r="G6" i="6"/>
  <c r="J5" i="6"/>
  <c r="I5" i="6"/>
  <c r="H5" i="6"/>
  <c r="G5" i="6"/>
  <c r="J18" i="3"/>
  <c r="I18" i="3"/>
  <c r="H18" i="3"/>
  <c r="G18" i="3"/>
  <c r="J17" i="3"/>
  <c r="I17" i="3"/>
  <c r="H17" i="3"/>
  <c r="G17" i="3"/>
  <c r="J19" i="3"/>
  <c r="I19" i="3"/>
  <c r="H19" i="3"/>
  <c r="G19" i="3"/>
  <c r="C19" i="3"/>
  <c r="J14" i="3"/>
  <c r="I14" i="3"/>
  <c r="H14" i="3"/>
  <c r="G14" i="3"/>
  <c r="J15" i="3"/>
  <c r="I15" i="3"/>
  <c r="H15" i="3"/>
  <c r="G15" i="3"/>
  <c r="J13" i="3"/>
  <c r="I13" i="3"/>
  <c r="H13" i="3"/>
  <c r="G13" i="3"/>
  <c r="J11" i="3"/>
  <c r="I11" i="3"/>
  <c r="H11" i="3"/>
  <c r="G11" i="3"/>
  <c r="J10" i="3"/>
  <c r="I10" i="3"/>
  <c r="H10" i="3"/>
  <c r="G10" i="3"/>
  <c r="J9" i="3"/>
  <c r="I9" i="3"/>
  <c r="H9" i="3"/>
  <c r="G9" i="3"/>
  <c r="J7" i="3"/>
  <c r="I7" i="3"/>
  <c r="H7" i="3"/>
  <c r="G7" i="3"/>
  <c r="J6" i="3"/>
  <c r="I6" i="3"/>
  <c r="H6" i="3"/>
  <c r="G6" i="3"/>
  <c r="I5" i="3"/>
  <c r="J5" i="3"/>
  <c r="H5" i="3"/>
  <c r="G5" i="3"/>
  <c r="AF13" i="1"/>
  <c r="AF12" i="1"/>
  <c r="C17" i="3" s="1"/>
  <c r="W13" i="1"/>
  <c r="W12" i="1"/>
  <c r="C10" i="3" s="1"/>
  <c r="N13" i="1"/>
  <c r="N12" i="1"/>
  <c r="C15" i="3" s="1"/>
  <c r="D13" i="1"/>
  <c r="D12" i="1"/>
  <c r="F3" i="5"/>
  <c r="F4" i="5"/>
  <c r="F5" i="5"/>
  <c r="F6" i="5"/>
  <c r="F7" i="5"/>
  <c r="F8" i="5"/>
  <c r="F9" i="5"/>
  <c r="F10" i="5"/>
  <c r="F11" i="5"/>
  <c r="F12" i="5"/>
  <c r="F13" i="5"/>
  <c r="F14" i="5"/>
  <c r="F2" i="5"/>
  <c r="L7" i="6" l="1"/>
  <c r="R7" i="6" s="1"/>
  <c r="L30" i="6"/>
  <c r="R30" i="6" s="1"/>
  <c r="K6" i="6"/>
  <c r="U6" i="6" s="1"/>
  <c r="K11" i="6"/>
  <c r="U11" i="6" s="1"/>
  <c r="C14" i="6"/>
  <c r="N14" i="6" s="1"/>
  <c r="L18" i="6"/>
  <c r="R18" i="6" s="1"/>
  <c r="L24" i="6"/>
  <c r="R24" i="6" s="1"/>
  <c r="K33" i="6"/>
  <c r="K24" i="6"/>
  <c r="L32" i="6"/>
  <c r="R32" i="6" s="1"/>
  <c r="L17" i="6"/>
  <c r="R17" i="6" s="1"/>
  <c r="L10" i="6"/>
  <c r="R10" i="6" s="1"/>
  <c r="K10" i="6"/>
  <c r="U10" i="6" s="1"/>
  <c r="L13" i="6"/>
  <c r="R13" i="6" s="1"/>
  <c r="C10" i="6"/>
  <c r="N10" i="6" s="1"/>
  <c r="K15" i="6"/>
  <c r="U15" i="6" s="1"/>
  <c r="K18" i="6"/>
  <c r="M18" i="6" s="1"/>
  <c r="L11" i="6"/>
  <c r="R11" i="6" s="1"/>
  <c r="K9" i="6"/>
  <c r="U9" i="6" s="1"/>
  <c r="K5" i="6"/>
  <c r="U5" i="6" s="1"/>
  <c r="L9" i="6"/>
  <c r="R9" i="6" s="1"/>
  <c r="K7" i="6"/>
  <c r="U7" i="6" s="1"/>
  <c r="L6" i="6"/>
  <c r="R6" i="6" s="1"/>
  <c r="K13" i="6"/>
  <c r="U13" i="6" s="1"/>
  <c r="L5" i="6"/>
  <c r="R5" i="6" s="1"/>
  <c r="L27" i="6"/>
  <c r="R27" i="6" s="1"/>
  <c r="L31" i="6"/>
  <c r="R31" i="6" s="1"/>
  <c r="K17" i="6"/>
  <c r="K14" i="6"/>
  <c r="U14" i="6" s="1"/>
  <c r="L15" i="6"/>
  <c r="R15" i="6" s="1"/>
  <c r="L14" i="6"/>
  <c r="R14" i="6" s="1"/>
  <c r="L28" i="6"/>
  <c r="R28" i="6" s="1"/>
  <c r="K19" i="6"/>
  <c r="M19" i="6" s="1"/>
  <c r="K27" i="6"/>
  <c r="K29" i="6"/>
  <c r="K31" i="6"/>
  <c r="K32" i="6"/>
  <c r="L29" i="6"/>
  <c r="R29" i="6" s="1"/>
  <c r="K30" i="6"/>
  <c r="K28" i="6"/>
  <c r="K26" i="6"/>
  <c r="L26" i="6"/>
  <c r="R26" i="6" s="1"/>
  <c r="K25" i="6"/>
  <c r="K23" i="6"/>
  <c r="L22" i="6"/>
  <c r="R22" i="6" s="1"/>
  <c r="M11" i="1"/>
  <c r="M21" i="1"/>
  <c r="V11" i="1"/>
  <c r="V21" i="1"/>
  <c r="AE11" i="1"/>
  <c r="AE21" i="1"/>
  <c r="AE13" i="1"/>
  <c r="AE12" i="1"/>
  <c r="W39" i="1"/>
  <c r="W38" i="1"/>
  <c r="Z38" i="1"/>
  <c r="M27" i="6" l="1"/>
  <c r="V27" i="6" s="1"/>
  <c r="M30" i="6"/>
  <c r="V30" i="6" s="1"/>
  <c r="M17" i="6"/>
  <c r="M13" i="6"/>
  <c r="M31" i="6"/>
  <c r="V31" i="6" s="1"/>
  <c r="U19" i="6"/>
  <c r="U18" i="6"/>
  <c r="U17" i="6"/>
  <c r="M10" i="6"/>
  <c r="M9" i="6"/>
  <c r="M11" i="6"/>
  <c r="M33" i="6" s="1"/>
  <c r="V33" i="6" s="1"/>
  <c r="M15" i="6"/>
  <c r="M24" i="6" s="1"/>
  <c r="V24" i="6" s="1"/>
  <c r="M7" i="6"/>
  <c r="M6" i="6"/>
  <c r="M5" i="6"/>
  <c r="M22" i="6" s="1"/>
  <c r="V22" i="6" s="1"/>
  <c r="D25" i="6"/>
  <c r="D25" i="3"/>
  <c r="M32" i="6"/>
  <c r="V32" i="6" s="1"/>
  <c r="D13" i="3"/>
  <c r="D13" i="6"/>
  <c r="E18" i="6"/>
  <c r="E17" i="3"/>
  <c r="M25" i="6"/>
  <c r="V25" i="6" s="1"/>
  <c r="D28" i="6"/>
  <c r="D28" i="3"/>
  <c r="D9" i="6"/>
  <c r="D9" i="3"/>
  <c r="E17" i="6"/>
  <c r="E19" i="3"/>
  <c r="D31" i="6"/>
  <c r="D31" i="3"/>
  <c r="M14" i="6"/>
  <c r="D17" i="6"/>
  <c r="D19" i="3"/>
  <c r="M28" i="6"/>
  <c r="V28" i="6" s="1"/>
  <c r="M29" i="6"/>
  <c r="V29" i="6" s="1"/>
  <c r="M26" i="6"/>
  <c r="V26" i="6" s="1"/>
  <c r="M23" i="6"/>
  <c r="V23" i="6" s="1"/>
  <c r="R23" i="1"/>
  <c r="F19" i="3" l="1"/>
  <c r="E27" i="6"/>
  <c r="E27" i="3"/>
  <c r="F17" i="6"/>
  <c r="Q12" i="1" l="1"/>
  <c r="AA23" i="1"/>
  <c r="AA22" i="1"/>
  <c r="AJ23" i="1"/>
  <c r="AJ22" i="1"/>
  <c r="R22" i="1"/>
  <c r="AA13" i="1"/>
  <c r="AA12" i="1"/>
  <c r="L13" i="3"/>
  <c r="K13" i="3"/>
  <c r="C15" i="6" l="1"/>
  <c r="N15" i="6" s="1"/>
  <c r="C14" i="3"/>
  <c r="D11" i="6"/>
  <c r="D11" i="3"/>
  <c r="E11" i="3"/>
  <c r="E11" i="6"/>
  <c r="D27" i="6"/>
  <c r="D27" i="3"/>
  <c r="D33" i="6"/>
  <c r="D33" i="3"/>
  <c r="E33" i="6"/>
  <c r="E33" i="3"/>
  <c r="D30" i="6"/>
  <c r="D30" i="3"/>
  <c r="E30" i="6"/>
  <c r="E30" i="3"/>
  <c r="K22" i="3"/>
  <c r="K11" i="3"/>
  <c r="U11" i="3" s="1"/>
  <c r="K14" i="3"/>
  <c r="L14" i="3"/>
  <c r="K17" i="3"/>
  <c r="K32" i="3"/>
  <c r="K31" i="3"/>
  <c r="L17" i="3"/>
  <c r="M13" i="3"/>
  <c r="R13" i="3" s="1"/>
  <c r="L18" i="3"/>
  <c r="K33" i="3"/>
  <c r="L10" i="3"/>
  <c r="L5" i="3"/>
  <c r="L32" i="3"/>
  <c r="K19" i="3"/>
  <c r="U17" i="3" s="1"/>
  <c r="K6" i="3"/>
  <c r="U6" i="3" s="1"/>
  <c r="K10" i="3"/>
  <c r="L19" i="3"/>
  <c r="L33" i="3"/>
  <c r="K5" i="3"/>
  <c r="K18" i="3"/>
  <c r="K15" i="3"/>
  <c r="U13" i="3" s="1"/>
  <c r="L15" i="3"/>
  <c r="L11" i="3"/>
  <c r="K9" i="3"/>
  <c r="L6" i="3"/>
  <c r="L9" i="3"/>
  <c r="C22" i="1"/>
  <c r="E23" i="3" s="1"/>
  <c r="C23" i="1"/>
  <c r="E22" i="3" s="1"/>
  <c r="M22" i="1"/>
  <c r="E26" i="3" s="1"/>
  <c r="M23" i="1"/>
  <c r="E25" i="3" s="1"/>
  <c r="M12" i="1"/>
  <c r="M13" i="1"/>
  <c r="V12" i="1"/>
  <c r="V13" i="1"/>
  <c r="V22" i="1"/>
  <c r="E29" i="3" s="1"/>
  <c r="V23" i="1"/>
  <c r="E28" i="3" s="1"/>
  <c r="AE22" i="1"/>
  <c r="E32" i="3" s="1"/>
  <c r="AE23" i="1"/>
  <c r="E31" i="3" s="1"/>
  <c r="C21" i="1"/>
  <c r="D22" i="3" s="1"/>
  <c r="AJ12" i="1"/>
  <c r="AJ13" i="1"/>
  <c r="AJ21" i="1"/>
  <c r="D32" i="3" s="1"/>
  <c r="AJ11" i="1"/>
  <c r="AA21" i="1"/>
  <c r="D29" i="3" s="1"/>
  <c r="AA11" i="1"/>
  <c r="R21" i="1"/>
  <c r="D26" i="3" s="1"/>
  <c r="R11" i="1"/>
  <c r="H21" i="1"/>
  <c r="D23" i="3" s="1"/>
  <c r="H12" i="1"/>
  <c r="H13" i="1"/>
  <c r="H11" i="1"/>
  <c r="C12" i="1"/>
  <c r="C13" i="1"/>
  <c r="C11" i="1"/>
  <c r="Q13" i="1"/>
  <c r="Q11" i="1"/>
  <c r="N11" i="1"/>
  <c r="G12" i="1"/>
  <c r="G11" i="1"/>
  <c r="R12" i="1"/>
  <c r="R13" i="1"/>
  <c r="U19" i="3" l="1"/>
  <c r="U15" i="3"/>
  <c r="U18" i="3"/>
  <c r="F11" i="3"/>
  <c r="O11" i="3" s="1"/>
  <c r="H34" i="1" s="1"/>
  <c r="C7" i="6"/>
  <c r="N7" i="6" s="1"/>
  <c r="C7" i="3"/>
  <c r="F33" i="6"/>
  <c r="C13" i="6"/>
  <c r="N13" i="6" s="1"/>
  <c r="C13" i="3"/>
  <c r="U10" i="3"/>
  <c r="C6" i="3"/>
  <c r="C6" i="6"/>
  <c r="N6" i="6" s="1"/>
  <c r="D5" i="6"/>
  <c r="D5" i="3"/>
  <c r="E9" i="6"/>
  <c r="F9" i="6" s="1"/>
  <c r="E9" i="3"/>
  <c r="F9" i="3" s="1"/>
  <c r="D7" i="6"/>
  <c r="D7" i="3"/>
  <c r="E19" i="6"/>
  <c r="E18" i="3"/>
  <c r="D18" i="3"/>
  <c r="D19" i="6"/>
  <c r="E13" i="6"/>
  <c r="F13" i="6" s="1"/>
  <c r="F30" i="6" s="1"/>
  <c r="E13" i="3"/>
  <c r="F13" i="3" s="1"/>
  <c r="O13" i="3" s="1"/>
  <c r="D14" i="6"/>
  <c r="D15" i="3"/>
  <c r="E15" i="3"/>
  <c r="E14" i="6"/>
  <c r="E14" i="3"/>
  <c r="E15" i="6"/>
  <c r="D10" i="6"/>
  <c r="D10" i="3"/>
  <c r="E5" i="6"/>
  <c r="E5" i="3"/>
  <c r="D14" i="3"/>
  <c r="D15" i="6"/>
  <c r="E6" i="6"/>
  <c r="E6" i="3"/>
  <c r="D6" i="6"/>
  <c r="D6" i="3"/>
  <c r="D18" i="6"/>
  <c r="F18" i="6" s="1"/>
  <c r="D17" i="3"/>
  <c r="F17" i="3" s="1"/>
  <c r="E7" i="6"/>
  <c r="E7" i="3"/>
  <c r="E10" i="6"/>
  <c r="E10" i="3"/>
  <c r="F11" i="6"/>
  <c r="U32" i="3"/>
  <c r="U33" i="3"/>
  <c r="U14" i="3"/>
  <c r="U9" i="3"/>
  <c r="U31" i="3"/>
  <c r="E32" i="6"/>
  <c r="E31" i="6"/>
  <c r="D32" i="6"/>
  <c r="E29" i="6"/>
  <c r="E28" i="6"/>
  <c r="D29" i="6"/>
  <c r="E26" i="6"/>
  <c r="E25" i="6"/>
  <c r="D26" i="6"/>
  <c r="E23" i="6"/>
  <c r="E22" i="6"/>
  <c r="D22" i="6"/>
  <c r="D23" i="6"/>
  <c r="M14" i="3"/>
  <c r="M11" i="3"/>
  <c r="R11" i="3" s="1"/>
  <c r="M33" i="3" s="1"/>
  <c r="R33" i="3" s="1"/>
  <c r="M17" i="3"/>
  <c r="M18" i="3"/>
  <c r="M10" i="3"/>
  <c r="R10" i="3" s="1"/>
  <c r="R7" i="1"/>
  <c r="M5" i="3"/>
  <c r="K7" i="3"/>
  <c r="U22" i="3" s="1"/>
  <c r="M6" i="3"/>
  <c r="R6" i="3" s="1"/>
  <c r="M32" i="3" s="1"/>
  <c r="R32" i="3" s="1"/>
  <c r="M19" i="3"/>
  <c r="AJ6" i="1"/>
  <c r="AJ8" i="1"/>
  <c r="AA6" i="1"/>
  <c r="AA7" i="1"/>
  <c r="H7" i="1"/>
  <c r="AJ7" i="1"/>
  <c r="M9" i="3"/>
  <c r="R9" i="3" s="1"/>
  <c r="M15" i="3"/>
  <c r="L7" i="3"/>
  <c r="H8" i="1"/>
  <c r="R6" i="1"/>
  <c r="R8" i="1"/>
  <c r="H6" i="1"/>
  <c r="F6" i="3" l="1"/>
  <c r="O6" i="3" s="1"/>
  <c r="F32" i="3" s="1"/>
  <c r="O32" i="3" s="1"/>
  <c r="R15" i="3"/>
  <c r="O18" i="3"/>
  <c r="H41" i="1" s="1"/>
  <c r="O17" i="3"/>
  <c r="F18" i="3"/>
  <c r="O19" i="3" s="1"/>
  <c r="H42" i="1" s="1"/>
  <c r="R14" i="3"/>
  <c r="F28" i="6"/>
  <c r="F28" i="3"/>
  <c r="O28" i="3" s="1"/>
  <c r="H36" i="1"/>
  <c r="F7" i="6"/>
  <c r="F25" i="6"/>
  <c r="F5" i="3"/>
  <c r="F10" i="6"/>
  <c r="O9" i="6" s="1"/>
  <c r="F15" i="6"/>
  <c r="F32" i="6" s="1"/>
  <c r="F14" i="3"/>
  <c r="O15" i="3" s="1"/>
  <c r="H38" i="1" s="1"/>
  <c r="F6" i="6"/>
  <c r="F23" i="6" s="1"/>
  <c r="F19" i="6"/>
  <c r="O19" i="6" s="1"/>
  <c r="F26" i="6"/>
  <c r="F5" i="6"/>
  <c r="F15" i="3"/>
  <c r="F7" i="3"/>
  <c r="F10" i="3"/>
  <c r="F14" i="6"/>
  <c r="R19" i="3"/>
  <c r="R17" i="3"/>
  <c r="R18" i="3"/>
  <c r="U7" i="3"/>
  <c r="U5" i="3"/>
  <c r="F29" i="6"/>
  <c r="M7" i="3"/>
  <c r="R5" i="3" s="1"/>
  <c r="K27" i="3"/>
  <c r="K24" i="3"/>
  <c r="L26" i="3"/>
  <c r="L30" i="3"/>
  <c r="L28" i="3"/>
  <c r="L31" i="3"/>
  <c r="K23" i="3"/>
  <c r="L23" i="3"/>
  <c r="K29" i="3"/>
  <c r="L29" i="3"/>
  <c r="L27" i="3"/>
  <c r="L22" i="3"/>
  <c r="K26" i="3"/>
  <c r="K30" i="3"/>
  <c r="L24" i="3"/>
  <c r="L25" i="3"/>
  <c r="K28" i="3"/>
  <c r="K25" i="3"/>
  <c r="H29" i="1" l="1"/>
  <c r="F29" i="3"/>
  <c r="O29" i="3" s="1"/>
  <c r="H40" i="1"/>
  <c r="F31" i="3"/>
  <c r="O31" i="3" s="1"/>
  <c r="O14" i="3"/>
  <c r="O5" i="3"/>
  <c r="H28" i="1" s="1"/>
  <c r="O7" i="3"/>
  <c r="H30" i="1" s="1"/>
  <c r="R7" i="3"/>
  <c r="M30" i="3" s="1"/>
  <c r="R30" i="3" s="1"/>
  <c r="F26" i="3"/>
  <c r="O26" i="3" s="1"/>
  <c r="H37" i="1"/>
  <c r="O17" i="6"/>
  <c r="M31" i="3"/>
  <c r="R31" i="3" s="1"/>
  <c r="O11" i="6"/>
  <c r="O5" i="6"/>
  <c r="O15" i="6"/>
  <c r="O14" i="6"/>
  <c r="O7" i="6"/>
  <c r="F22" i="6"/>
  <c r="F31" i="6"/>
  <c r="O9" i="3"/>
  <c r="O10" i="3"/>
  <c r="O6" i="6"/>
  <c r="O13" i="6"/>
  <c r="O18" i="6"/>
  <c r="O10" i="6"/>
  <c r="F27" i="6"/>
  <c r="U25" i="3"/>
  <c r="M25" i="3"/>
  <c r="R25" i="3" s="1"/>
  <c r="U29" i="3"/>
  <c r="M29" i="3"/>
  <c r="R29" i="3" s="1"/>
  <c r="U23" i="3"/>
  <c r="M23" i="3"/>
  <c r="R23" i="3" s="1"/>
  <c r="U24" i="3"/>
  <c r="M24" i="3"/>
  <c r="R24" i="3" s="1"/>
  <c r="U28" i="3"/>
  <c r="M28" i="3"/>
  <c r="R28" i="3" s="1"/>
  <c r="U27" i="3"/>
  <c r="M27" i="3"/>
  <c r="R27" i="3" s="1"/>
  <c r="U30" i="3"/>
  <c r="U26" i="3"/>
  <c r="M26" i="3"/>
  <c r="R26" i="3" s="1"/>
  <c r="M22" i="3"/>
  <c r="R22" i="3" s="1"/>
  <c r="AA8" i="1"/>
  <c r="H22" i="1"/>
  <c r="D24" i="3" s="1"/>
  <c r="H23" i="1"/>
  <c r="E24" i="3" s="1"/>
  <c r="F22" i="3" l="1"/>
  <c r="O22" i="3" s="1"/>
  <c r="V31" i="3"/>
  <c r="F23" i="3"/>
  <c r="O23" i="3" s="1"/>
  <c r="H33" i="1"/>
  <c r="F25" i="3"/>
  <c r="O25" i="3" s="1"/>
  <c r="H32" i="1"/>
  <c r="Y13" i="6" a="1"/>
  <c r="Y13" i="6" s="1"/>
  <c r="C28" i="6" s="1"/>
  <c r="N28" i="6" s="1"/>
  <c r="V27" i="3"/>
  <c r="F33" i="3"/>
  <c r="O33" i="3" s="1"/>
  <c r="F30" i="3"/>
  <c r="O30" i="3" s="1"/>
  <c r="F27" i="3"/>
  <c r="O27" i="3" s="1"/>
  <c r="E24" i="6"/>
  <c r="F24" i="3"/>
  <c r="O24" i="3" s="1"/>
  <c r="D24" i="6"/>
  <c r="AJ16" i="1"/>
  <c r="G13" i="1"/>
  <c r="F24" i="6" l="1"/>
  <c r="O27" i="6" s="1"/>
  <c r="C24" i="6"/>
  <c r="N24" i="6" s="1"/>
  <c r="C26" i="6"/>
  <c r="N26" i="6" s="1"/>
  <c r="R18" i="1"/>
  <c r="D11" i="1"/>
  <c r="O23" i="6" l="1"/>
  <c r="O25" i="6"/>
  <c r="O26" i="6"/>
  <c r="O28" i="6"/>
  <c r="O22" i="6"/>
  <c r="O33" i="6"/>
  <c r="O31" i="6"/>
  <c r="O24" i="6"/>
  <c r="O29" i="6"/>
  <c r="O32" i="6"/>
  <c r="O30" i="6"/>
  <c r="C5" i="6"/>
  <c r="N5" i="6" s="1"/>
  <c r="Y5" i="6" s="1" a="1"/>
  <c r="Y5" i="6" s="1"/>
  <c r="C5" i="3"/>
  <c r="V33" i="3"/>
  <c r="C22" i="6" l="1"/>
  <c r="N22" i="6" s="1"/>
  <c r="C32" i="6"/>
  <c r="N32" i="6" s="1"/>
  <c r="C30" i="6"/>
  <c r="N30" i="6" s="1"/>
  <c r="AJ18" i="1"/>
  <c r="AI13" i="1"/>
  <c r="Z13" i="1"/>
  <c r="AI12" i="1"/>
  <c r="Z12" i="1"/>
  <c r="AI11" i="1"/>
  <c r="N17" i="3"/>
  <c r="C31" i="3" s="1"/>
  <c r="Z11" i="1"/>
  <c r="W11" i="1"/>
  <c r="C11" i="6" l="1"/>
  <c r="N11" i="6" s="1"/>
  <c r="C11" i="3"/>
  <c r="N11" i="3" s="1"/>
  <c r="C33" i="3" s="1"/>
  <c r="C9" i="3"/>
  <c r="N9" i="3" s="1"/>
  <c r="C9" i="6"/>
  <c r="N9" i="6" s="1"/>
  <c r="C19" i="6"/>
  <c r="N19" i="6" s="1"/>
  <c r="Y17" i="6" s="1" a="1"/>
  <c r="C18" i="3"/>
  <c r="N19" i="3" s="1"/>
  <c r="H18" i="1"/>
  <c r="B40" i="1"/>
  <c r="AF16" i="1" s="1"/>
  <c r="AF23" i="1" s="1"/>
  <c r="N14" i="3"/>
  <c r="C26" i="3" s="1"/>
  <c r="N13" i="3"/>
  <c r="C28" i="3" s="1"/>
  <c r="N15" i="3"/>
  <c r="C24" i="3" s="1"/>
  <c r="N5" i="3"/>
  <c r="B28" i="1" s="1"/>
  <c r="N10" i="3"/>
  <c r="C23" i="3" s="1"/>
  <c r="N6" i="3"/>
  <c r="N7" i="3"/>
  <c r="Y9" i="6" l="1" a="1"/>
  <c r="Y9" i="6" s="1"/>
  <c r="C25" i="6" s="1"/>
  <c r="N25" i="6" s="1"/>
  <c r="N18" i="3"/>
  <c r="C29" i="3" s="1"/>
  <c r="N29" i="3" s="1"/>
  <c r="C27" i="3"/>
  <c r="N27" i="3" s="1"/>
  <c r="B42" i="1"/>
  <c r="N18" i="1" s="1"/>
  <c r="Q22" i="1" s="1"/>
  <c r="C29" i="6"/>
  <c r="N29" i="6" s="1"/>
  <c r="Y17" i="6"/>
  <c r="C31" i="6" s="1"/>
  <c r="N31" i="6" s="1"/>
  <c r="C27" i="6"/>
  <c r="N27" i="6" s="1"/>
  <c r="B32" i="1"/>
  <c r="N16" i="1" s="1"/>
  <c r="N23" i="1" s="1"/>
  <c r="C25" i="3"/>
  <c r="C32" i="3"/>
  <c r="B29" i="1"/>
  <c r="AF17" i="1" s="1"/>
  <c r="AF22" i="1" s="1"/>
  <c r="C30" i="3"/>
  <c r="B30" i="1"/>
  <c r="W18" i="1" s="1"/>
  <c r="Z22" i="1" s="1"/>
  <c r="C22" i="3"/>
  <c r="D16" i="1"/>
  <c r="V23" i="3"/>
  <c r="V22" i="3"/>
  <c r="V26" i="3"/>
  <c r="V28" i="3"/>
  <c r="AA17" i="1"/>
  <c r="R16" i="1"/>
  <c r="V25" i="3"/>
  <c r="V30" i="3"/>
  <c r="R17" i="1"/>
  <c r="V32" i="3"/>
  <c r="V24" i="3"/>
  <c r="H17" i="1"/>
  <c r="V29" i="3"/>
  <c r="H16" i="1"/>
  <c r="AA16" i="1"/>
  <c r="AA18" i="1"/>
  <c r="AJ17" i="1"/>
  <c r="B38" i="1"/>
  <c r="D18" i="1" s="1"/>
  <c r="G23" i="1" s="1"/>
  <c r="B34" i="1"/>
  <c r="AF18" i="1" s="1"/>
  <c r="AI22" i="1" s="1"/>
  <c r="B37" i="1"/>
  <c r="N17" i="1" s="1"/>
  <c r="N22" i="1" s="1"/>
  <c r="B33" i="1"/>
  <c r="D17" i="1" s="1"/>
  <c r="D22" i="1" s="1"/>
  <c r="B36" i="1"/>
  <c r="W16" i="1" s="1"/>
  <c r="W23" i="1" s="1"/>
  <c r="B41" i="1"/>
  <c r="W17" i="1" s="1"/>
  <c r="W22" i="1" s="1"/>
  <c r="AF21" i="1"/>
  <c r="C33" i="6" l="1"/>
  <c r="N33" i="6" s="1"/>
  <c r="C23" i="6"/>
  <c r="N23" i="6" s="1"/>
  <c r="Y22" i="6" s="1" a="1"/>
  <c r="Y22" i="6" s="1"/>
  <c r="Q23" i="1"/>
  <c r="N28" i="3"/>
  <c r="N24" i="3"/>
  <c r="N26" i="3"/>
  <c r="N32" i="3"/>
  <c r="N30" i="3"/>
  <c r="N25" i="3"/>
  <c r="N33" i="3"/>
  <c r="N23" i="3"/>
  <c r="N31" i="3"/>
  <c r="G22" i="1"/>
  <c r="Q21" i="1"/>
  <c r="N21" i="1"/>
  <c r="W21" i="1"/>
  <c r="Z21" i="1"/>
  <c r="G21" i="1"/>
  <c r="AI21" i="1"/>
  <c r="AI23" i="1"/>
  <c r="Z23" i="1"/>
  <c r="D23" i="1" l="1"/>
  <c r="N22" i="3"/>
  <c r="D21" i="1" l="1"/>
  <c r="K28" i="1"/>
  <c r="K38" i="1"/>
  <c r="K39" i="1"/>
  <c r="K30" i="1"/>
  <c r="K37" i="1"/>
  <c r="K29" i="1"/>
  <c r="K36" i="1"/>
  <c r="K35" i="1"/>
  <c r="K31" i="1"/>
  <c r="K34" i="1"/>
  <c r="K33" i="1"/>
  <c r="K32" i="1"/>
  <c r="Z30" i="1" l="1"/>
  <c r="W34" i="1" s="1"/>
  <c r="Z31" i="1"/>
  <c r="H51" i="1" s="1"/>
  <c r="W27" i="1"/>
  <c r="Z28" i="1"/>
  <c r="W29" i="1"/>
  <c r="H53" i="1"/>
  <c r="Z27" i="1"/>
  <c r="W28" i="1"/>
  <c r="W36" i="1" s="1"/>
  <c r="Z40" i="1" s="1"/>
  <c r="H49" i="1" s="1"/>
  <c r="W30" i="1"/>
  <c r="W31" i="1"/>
  <c r="Z29" i="1"/>
  <c r="W26" i="1"/>
  <c r="H52" i="1"/>
  <c r="Z26" i="1"/>
  <c r="Z34" i="1" l="1"/>
  <c r="H58" i="1" s="1"/>
  <c r="W37" i="1"/>
  <c r="H56" i="1" s="1"/>
  <c r="H55" i="1"/>
  <c r="H57" i="1"/>
  <c r="W35" i="1"/>
  <c r="W40" i="1" s="1"/>
  <c r="H50" i="1" s="1"/>
  <c r="Z35" i="1"/>
  <c r="W41" i="1" s="1"/>
  <c r="H48" i="1" s="1"/>
  <c r="Z36" i="1"/>
  <c r="Z41" i="1" s="1"/>
  <c r="H47" i="1" s="1"/>
  <c r="H54" i="1"/>
  <c r="J12" i="4" l="1"/>
  <c r="V6" i="3" s="1"/>
  <c r="J9" i="4"/>
  <c r="V13" i="3" s="1"/>
  <c r="J18" i="4"/>
  <c r="V15" i="3" s="1"/>
  <c r="J19" i="4"/>
  <c r="V17" i="3" s="1"/>
  <c r="J11" i="4"/>
  <c r="V19" i="3" s="1"/>
  <c r="J17" i="4"/>
  <c r="V5" i="3" s="1"/>
  <c r="J13" i="4"/>
  <c r="V11" i="3" s="1"/>
  <c r="J14" i="4"/>
  <c r="V18" i="3" s="1"/>
  <c r="J10" i="4"/>
  <c r="V10" i="3" s="1"/>
  <c r="J15" i="4"/>
  <c r="V14" i="3" s="1"/>
  <c r="J16" i="4"/>
  <c r="V7" i="3" s="1"/>
  <c r="J20" i="4"/>
  <c r="V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<sst xmlns="http://schemas.openxmlformats.org/spreadsheetml/2006/main" count="586" uniqueCount="236">
  <si>
    <t>FOOT BALL MG ELITE</t>
  </si>
  <si>
    <t xml:space="preserve">LISTE DES EQUIPES </t>
  </si>
  <si>
    <t>TERRITOIRE</t>
  </si>
  <si>
    <t>AS</t>
  </si>
  <si>
    <t>ETABILSSEMENT</t>
  </si>
  <si>
    <t xml:space="preserve">VILLE </t>
  </si>
  <si>
    <t>INVITE/PDL</t>
  </si>
  <si>
    <t>85-2-PCP</t>
  </si>
  <si>
    <t>COLLEGE DU PUY CHABOT</t>
  </si>
  <si>
    <t>LE POIRÉ SUR VIE</t>
  </si>
  <si>
    <t>UGSEL  AUVERGNE RHONE ALPES</t>
  </si>
  <si>
    <t>38-2-JPB</t>
  </si>
  <si>
    <t>COLLEGE JEANNE D'ARC</t>
  </si>
  <si>
    <t>LE PONT DE BEAUVOISIN</t>
  </si>
  <si>
    <t>UGSEL BRETAGNE</t>
  </si>
  <si>
    <t>56-2-SAP</t>
  </si>
  <si>
    <t>LES SAINTS ANGES</t>
  </si>
  <si>
    <t>PONTIVY</t>
  </si>
  <si>
    <t>38-2-E2G 1</t>
  </si>
  <si>
    <t>COLLEGE SAINT BRUNO</t>
  </si>
  <si>
    <t>ENTRE-DEUX-GUIERS</t>
  </si>
  <si>
    <t>UGSEL HAUTS DE FRANCE</t>
  </si>
  <si>
    <t>62-2-BOUV 1</t>
  </si>
  <si>
    <t>COLLEGE ST FRANCOIS</t>
  </si>
  <si>
    <t>BOUVIGNY-BOYEFFLES</t>
  </si>
  <si>
    <t>UGSEL NORMANDIE</t>
  </si>
  <si>
    <t>50-4-BSSL</t>
  </si>
  <si>
    <t>COL-LYC TP LE BON SAUVEUR</t>
  </si>
  <si>
    <t>ST-LÔ</t>
  </si>
  <si>
    <t>UGSEL OCCITANIE</t>
  </si>
  <si>
    <t>48-2-NDM</t>
  </si>
  <si>
    <t>COLLEGE NOTRE DAME</t>
  </si>
  <si>
    <t>MARVEJOLS</t>
  </si>
  <si>
    <t>UGSEL PAYS DE LA LOIRE</t>
  </si>
  <si>
    <t xml:space="preserve">49-2-BAUG </t>
  </si>
  <si>
    <t>BAUGE</t>
  </si>
  <si>
    <t>62-4-SVB 2</t>
  </si>
  <si>
    <t>COL-LYC ST VAAST ST DOMINIQUE VADO</t>
  </si>
  <si>
    <t>BETHUNE</t>
  </si>
  <si>
    <t>56-2-SJQ</t>
  </si>
  <si>
    <t>SAINT JOSEPH LA SALLE</t>
  </si>
  <si>
    <t>QUESTEMBERT</t>
  </si>
  <si>
    <t>74-2-SCTB</t>
  </si>
  <si>
    <t>COLLEGE SACRE-COEUR</t>
  </si>
  <si>
    <t>THONON-LES-BAINS</t>
  </si>
  <si>
    <t xml:space="preserve">49-4-SLSA </t>
  </si>
  <si>
    <t>COL-LYC ST LOUIS</t>
  </si>
  <si>
    <t>SAUMUR</t>
  </si>
  <si>
    <t xml:space="preserve">              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</si>
  <si>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</si>
  <si>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</si>
  <si>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</si>
  <si>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</si>
  <si>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</si>
  <si>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</si>
  <si>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</si>
  <si>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</si>
  <si>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</si>
  <si>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</si>
  <si>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</si>
  <si>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</si>
  <si>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</si>
  <si>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</si>
  <si>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</si>
  <si>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</si>
  <si>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</si>
  <si>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</si>
  <si>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</si>
  <si>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</si>
  <si>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</si>
  <si>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</si>
  <si>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</si>
  <si>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</si>
  <si>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 xml:space="preserve">LE POIRE SUR VIE </t>
  </si>
  <si>
    <t>5 et 6 Juin 2025</t>
  </si>
  <si>
    <t>Terrain 1</t>
  </si>
  <si>
    <t>Terrain 2</t>
  </si>
  <si>
    <r>
      <t>1</t>
    </r>
    <r>
      <rPr>
        <b/>
        <vertAlign val="superscript"/>
        <sz val="10"/>
        <rFont val="Calibri"/>
        <family val="2"/>
        <scheme val="minor"/>
      </rPr>
      <t xml:space="preserve">ère </t>
    </r>
    <r>
      <rPr>
        <b/>
        <sz val="10"/>
        <rFont val="Calibri"/>
        <family val="2"/>
        <scheme val="minor"/>
      </rPr>
      <t>PHASE</t>
    </r>
  </si>
  <si>
    <t>Groupe 1</t>
  </si>
  <si>
    <t>Pts</t>
  </si>
  <si>
    <t>Groupe 3</t>
  </si>
  <si>
    <t>Groupe 2</t>
  </si>
  <si>
    <t>Groupe 4</t>
  </si>
  <si>
    <t>A</t>
  </si>
  <si>
    <t>B</t>
  </si>
  <si>
    <t>Horaire</t>
  </si>
  <si>
    <t>pts</t>
  </si>
  <si>
    <t>score</t>
  </si>
  <si>
    <t>ARBITRE</t>
  </si>
  <si>
    <t>9h00</t>
  </si>
  <si>
    <t>MENARD Nolann/LE POIRÉ SUR VIE</t>
  </si>
  <si>
    <t>9h30</t>
  </si>
  <si>
    <t>RICOUR CHAUDET Tim/BAUGE</t>
  </si>
  <si>
    <t>GUEDOIT Nino/ST-LÔ</t>
  </si>
  <si>
    <t>BIRE Gaspar/SAUMUR</t>
  </si>
  <si>
    <t>10h00</t>
  </si>
  <si>
    <t>FANGUIN Evan/MARVEJOLS</t>
  </si>
  <si>
    <t>10h30</t>
  </si>
  <si>
    <t>TOUZEAU Noa/LE POIRE</t>
  </si>
  <si>
    <t>NICOLAS Victor/PONTIVY</t>
  </si>
  <si>
    <t>LADON Arthur/LE PONT DE BEAUVOISIN</t>
  </si>
  <si>
    <t>11h00</t>
  </si>
  <si>
    <t>EVEN Lenny/QUESTEMBERT</t>
  </si>
  <si>
    <t>11h30</t>
  </si>
  <si>
    <t>gilbert simon/BETHUNE</t>
  </si>
  <si>
    <t>ASSOULI KHALIL/THONON-LES-BAINS</t>
  </si>
  <si>
    <t>DRELON Tim/BOUVIGNY-BOYEFFLES</t>
  </si>
  <si>
    <r>
      <t>2ème</t>
    </r>
    <r>
      <rPr>
        <b/>
        <vertAlign val="superscript"/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PHASE</t>
    </r>
  </si>
  <si>
    <t>Groupe 5</t>
  </si>
  <si>
    <t>Groupe 6</t>
  </si>
  <si>
    <t>Groupe 7</t>
  </si>
  <si>
    <t>Groupe 8</t>
  </si>
  <si>
    <t>14h00</t>
  </si>
  <si>
    <t>14h30</t>
  </si>
  <si>
    <t>15H00</t>
  </si>
  <si>
    <t>15h30</t>
  </si>
  <si>
    <t>PAS D'ARBITRES/ENTRE-DEUX-GUIERS</t>
  </si>
  <si>
    <t>16h00</t>
  </si>
  <si>
    <t>16h30</t>
  </si>
  <si>
    <t>Ass1</t>
  </si>
  <si>
    <t>Ass2</t>
  </si>
  <si>
    <t>CLASSEMENT APRES 1ère PHASE</t>
  </si>
  <si>
    <t>CLASSEMENT APRES 2éme PHASE</t>
  </si>
  <si>
    <t>3ème PHASE</t>
  </si>
  <si>
    <r>
      <t>1</t>
    </r>
    <r>
      <rPr>
        <vertAlign val="superscript"/>
        <sz val="8"/>
        <rFont val="Calibri"/>
        <family val="2"/>
        <scheme val="minor"/>
      </rPr>
      <t>er</t>
    </r>
    <r>
      <rPr>
        <sz val="8"/>
        <rFont val="Calibri"/>
        <family val="2"/>
        <scheme val="minor"/>
      </rPr>
      <t>/8</t>
    </r>
    <r>
      <rPr>
        <vertAlign val="superscript"/>
        <sz val="8"/>
        <rFont val="Calibri"/>
        <family val="2"/>
        <scheme val="minor"/>
      </rPr>
      <t>è</t>
    </r>
  </si>
  <si>
    <t>T2</t>
  </si>
  <si>
    <r>
      <t>2</t>
    </r>
    <r>
      <rPr>
        <vertAlign val="superscript"/>
        <sz val="8"/>
        <rFont val="Calibri"/>
        <family val="2"/>
        <scheme val="minor"/>
      </rPr>
      <t>è</t>
    </r>
    <r>
      <rPr>
        <sz val="8"/>
        <rFont val="Calibri"/>
        <family val="2"/>
        <scheme val="minor"/>
      </rPr>
      <t>/7</t>
    </r>
    <r>
      <rPr>
        <vertAlign val="superscript"/>
        <sz val="8"/>
        <rFont val="Calibri"/>
        <family val="2"/>
        <scheme val="minor"/>
      </rPr>
      <t>è</t>
    </r>
  </si>
  <si>
    <t>T1</t>
  </si>
  <si>
    <t>TOUZEAU Noa/ENTRE-DEUX-GUIERS</t>
  </si>
  <si>
    <r>
      <t>4</t>
    </r>
    <r>
      <rPr>
        <vertAlign val="superscript"/>
        <sz val="8"/>
        <rFont val="Calibri"/>
        <family val="2"/>
        <scheme val="minor"/>
      </rPr>
      <t>è</t>
    </r>
    <r>
      <rPr>
        <sz val="8"/>
        <rFont val="Calibri"/>
        <family val="2"/>
        <scheme val="minor"/>
      </rPr>
      <t>/5</t>
    </r>
    <r>
      <rPr>
        <vertAlign val="superscript"/>
        <sz val="8"/>
        <rFont val="Calibri"/>
        <family val="2"/>
        <scheme val="minor"/>
      </rPr>
      <t>è</t>
    </r>
  </si>
  <si>
    <r>
      <t>3</t>
    </r>
    <r>
      <rPr>
        <vertAlign val="superscript"/>
        <sz val="8"/>
        <rFont val="Calibri"/>
        <family val="2"/>
        <scheme val="minor"/>
      </rPr>
      <t>è/</t>
    </r>
    <r>
      <rPr>
        <sz val="8"/>
        <rFont val="Calibri"/>
        <family val="2"/>
        <scheme val="minor"/>
      </rPr>
      <t>6</t>
    </r>
    <r>
      <rPr>
        <vertAlign val="superscript"/>
        <sz val="8"/>
        <rFont val="Calibri"/>
        <family val="2"/>
        <scheme val="minor"/>
      </rPr>
      <t>è</t>
    </r>
  </si>
  <si>
    <r>
      <t>9</t>
    </r>
    <r>
      <rPr>
        <vertAlign val="superscript"/>
        <sz val="8"/>
        <rFont val="Calibri"/>
        <family val="2"/>
        <scheme val="minor"/>
      </rPr>
      <t>è</t>
    </r>
    <r>
      <rPr>
        <sz val="8"/>
        <rFont val="Calibri"/>
        <family val="2"/>
        <scheme val="minor"/>
      </rPr>
      <t>/12</t>
    </r>
    <r>
      <rPr>
        <vertAlign val="superscript"/>
        <sz val="8"/>
        <rFont val="Calibri"/>
        <family val="2"/>
        <scheme val="minor"/>
      </rPr>
      <t>è</t>
    </r>
  </si>
  <si>
    <t>T3</t>
  </si>
  <si>
    <r>
      <t>10</t>
    </r>
    <r>
      <rPr>
        <vertAlign val="superscript"/>
        <sz val="8"/>
        <rFont val="Calibri"/>
        <family val="2"/>
        <scheme val="minor"/>
      </rPr>
      <t>é</t>
    </r>
    <r>
      <rPr>
        <sz val="8"/>
        <rFont val="Calibri"/>
        <family val="2"/>
        <scheme val="minor"/>
      </rPr>
      <t>/11</t>
    </r>
    <r>
      <rPr>
        <vertAlign val="superscript"/>
        <sz val="8"/>
        <rFont val="Calibri"/>
        <family val="2"/>
        <scheme val="minor"/>
      </rPr>
      <t>è</t>
    </r>
  </si>
  <si>
    <t>GILBERT Simon/BETHUNE</t>
  </si>
  <si>
    <t>ASSOULI Khalil /THONON-LES-BAINS</t>
  </si>
  <si>
    <t>de 5 à 8</t>
  </si>
  <si>
    <t>P  11/12</t>
  </si>
  <si>
    <r>
      <rPr>
        <vertAlign val="superscript"/>
        <sz val="8"/>
        <rFont val="Calibri"/>
        <family val="2"/>
        <scheme val="minor"/>
      </rPr>
      <t xml:space="preserve"> 1/2 </t>
    </r>
    <r>
      <rPr>
        <sz val="5"/>
        <rFont val="Calibri"/>
        <family val="2"/>
        <scheme val="minor"/>
      </rPr>
      <t>FINALE</t>
    </r>
    <r>
      <rPr>
        <vertAlign val="superscript"/>
        <sz val="8"/>
        <rFont val="Calibri"/>
        <family val="2"/>
        <scheme val="minor"/>
      </rPr>
      <t xml:space="preserve">  </t>
    </r>
  </si>
  <si>
    <r>
      <rPr>
        <vertAlign val="superscript"/>
        <sz val="8"/>
        <rFont val="Calibri"/>
        <family val="2"/>
        <scheme val="minor"/>
      </rPr>
      <t xml:space="preserve">1/2 </t>
    </r>
    <r>
      <rPr>
        <sz val="5"/>
        <rFont val="Calibri"/>
        <family val="2"/>
        <scheme val="minor"/>
      </rPr>
      <t xml:space="preserve">FINALE </t>
    </r>
    <r>
      <rPr>
        <sz val="8"/>
        <rFont val="Calibri"/>
        <family val="2"/>
        <scheme val="minor"/>
      </rPr>
      <t xml:space="preserve"> </t>
    </r>
  </si>
  <si>
    <t>P  9/10</t>
  </si>
  <si>
    <t xml:space="preserve"> P 5/6</t>
  </si>
  <si>
    <t>P  7/8</t>
  </si>
  <si>
    <t>11H30</t>
  </si>
  <si>
    <t>P  3/4</t>
  </si>
  <si>
    <t>12h00</t>
  </si>
  <si>
    <t xml:space="preserve">FINALE </t>
  </si>
  <si>
    <t>CLASSEMENT FINAL</t>
  </si>
  <si>
    <t>PTS - 3 = V / 2=N / 1= D</t>
  </si>
  <si>
    <t>SCORES</t>
  </si>
  <si>
    <t xml:space="preserve">TOTAL </t>
  </si>
  <si>
    <t>1ére phase</t>
  </si>
  <si>
    <t>M1</t>
  </si>
  <si>
    <t>M2</t>
  </si>
  <si>
    <t>TOTAL</t>
  </si>
  <si>
    <t>M1 +</t>
  </si>
  <si>
    <t>M1-</t>
  </si>
  <si>
    <t>M2+</t>
  </si>
  <si>
    <t>M2-</t>
  </si>
  <si>
    <t>MARQUE</t>
  </si>
  <si>
    <t>ENCAISSE</t>
  </si>
  <si>
    <t>DIFF</t>
  </si>
  <si>
    <t>CLASSEMNENT PHASE 1</t>
  </si>
  <si>
    <t>PTS</t>
  </si>
  <si>
    <t>arbitre</t>
  </si>
  <si>
    <t xml:space="preserve">goal a P </t>
  </si>
  <si>
    <t>goal a G</t>
  </si>
  <si>
    <t>EXCLUSION DEF
CARTON ROUGE</t>
  </si>
  <si>
    <t>EXCLUSION PROV
CARTON JAUNE</t>
  </si>
  <si>
    <t>ATTAQUE</t>
  </si>
  <si>
    <t>MOY D'AGE</t>
  </si>
  <si>
    <t>Classement fin deuxième phase</t>
  </si>
  <si>
    <r>
      <t>2</t>
    </r>
    <r>
      <rPr>
        <b/>
        <vertAlign val="superscript"/>
        <sz val="11"/>
        <color rgb="FFC00000"/>
        <rFont val="Calibri"/>
        <family val="2"/>
        <scheme val="minor"/>
      </rPr>
      <t>éme</t>
    </r>
    <r>
      <rPr>
        <b/>
        <sz val="11"/>
        <color rgb="FFC00000"/>
        <rFont val="Calibri"/>
        <family val="2"/>
        <scheme val="minor"/>
      </rPr>
      <t xml:space="preserve"> phase</t>
    </r>
  </si>
  <si>
    <t>CLASSEMNENT PHASE 2</t>
  </si>
  <si>
    <t>Clt 2</t>
  </si>
  <si>
    <t>GP</t>
  </si>
  <si>
    <t>GG</t>
  </si>
  <si>
    <t>CR</t>
  </si>
  <si>
    <t>CJ</t>
  </si>
  <si>
    <t>ATT</t>
  </si>
  <si>
    <t>MA</t>
  </si>
  <si>
    <t>GOAL AVERAGE P</t>
  </si>
  <si>
    <t>GOAL AVERAGE G</t>
  </si>
  <si>
    <t>EXCLUSION -
CARTON ROUGE</t>
  </si>
  <si>
    <t>EXCLUSION TEMPORAIRE
CARTON JAUNE</t>
  </si>
  <si>
    <t>MOY D'age</t>
  </si>
  <si>
    <t xml:space="preserve">LYCEE LA SAGESSE </t>
  </si>
  <si>
    <t>LGT SAINT MARC</t>
  </si>
  <si>
    <t>SAINT PAUL - SAINT GEORGES</t>
  </si>
  <si>
    <t>LES VERGERS DOL DE BRETAGNE</t>
  </si>
  <si>
    <t>COL-LYC EPISCOPAL ST ETIENNE</t>
  </si>
  <si>
    <t>COL-LYC BAUDIMONT ST CHARLES</t>
  </si>
  <si>
    <t>ST LOUIS-B DE CASTILLE</t>
  </si>
  <si>
    <t>INSTITUT LEMONNIER</t>
  </si>
  <si>
    <t>LA TRINITE</t>
  </si>
  <si>
    <t>COL-LYC DOM SORTAIS</t>
  </si>
  <si>
    <t>TOUR SAINTE</t>
  </si>
  <si>
    <t>LYCEE WRESINSKI</t>
  </si>
  <si>
    <t>COUTAND  THIBAULT</t>
  </si>
  <si>
    <t>MENARD Nolann</t>
  </si>
  <si>
    <t>REYNAUD  STEPHANE</t>
  </si>
  <si>
    <t>LADON Arthur</t>
  </si>
  <si>
    <t>GRANGER  MAUD</t>
  </si>
  <si>
    <t>NICOLAS Victor</t>
  </si>
  <si>
    <t>HUBERT  LAURENCE</t>
  </si>
  <si>
    <t>DRELON Tim</t>
  </si>
  <si>
    <t>GONTIER  THOMAS</t>
  </si>
  <si>
    <t>GUEDOIT Nino</t>
  </si>
  <si>
    <t>PIEPCZYK  JACOB</t>
  </si>
  <si>
    <t>FANGUIN Evan</t>
  </si>
  <si>
    <t>CHAUVIRE  JEREMIE</t>
  </si>
  <si>
    <t>RICOUR CHAUDET Tim</t>
  </si>
  <si>
    <t>KUBIAK  STEPHANE</t>
  </si>
  <si>
    <t>GILBERT Simon</t>
  </si>
  <si>
    <t>DESEILLE  CLEMENT</t>
  </si>
  <si>
    <t>EVEN Lenny</t>
  </si>
  <si>
    <t>BOUDIER  SYLVAIN</t>
  </si>
  <si>
    <t xml:space="preserve">ASSOULI Khalil </t>
  </si>
  <si>
    <t>DAVID  FLORIAN</t>
  </si>
  <si>
    <t>BIRE Gaspar</t>
  </si>
  <si>
    <t>TOUZEAU Noa</t>
  </si>
  <si>
    <t>LASCAUX Kais</t>
  </si>
  <si>
    <t>PTS - 4 = V / 2=N / 1= D</t>
  </si>
  <si>
    <t>classement P1</t>
  </si>
  <si>
    <t>COLLEGE DU PUY CHABOT 
LE POIRÉ SUR VIE (85)</t>
  </si>
  <si>
    <t>COLLEGE JEANNE D'ARC
 LE PONT DE BEAUVOISIN (38)</t>
  </si>
  <si>
    <t>LES SAINTS ANGES
PONTIVY (56)</t>
  </si>
  <si>
    <t>COLLEGE SAINT BRUNO
ENTRE-DEUX-GUIERS (38)</t>
  </si>
  <si>
    <t>COLLEGE ST FRANCOIS
 BOUVIGNY-BOYEFFLES (62)</t>
  </si>
  <si>
    <t>COL-LYC TP LE BON SAUVEUR
 ST-LÔ (50)</t>
  </si>
  <si>
    <t>COLLEGE NOTRE DAME
 MARVEJOLS (48)</t>
  </si>
  <si>
    <t>COLLEGE NOTRE DAME
 BAUGE (49)</t>
  </si>
  <si>
    <t>COL-LYC ST VAAST ST DOMINIQUE VADO
 BETHUNE (62)</t>
  </si>
  <si>
    <t>SAINT JOSEPH LA SALLE 
QUESTEMBERT (56)</t>
  </si>
  <si>
    <t>COLLEGE SACRE-CŒUR
THONON-LES-BAINS (74)</t>
  </si>
  <si>
    <t>COL-LYC ST LOUIS 
SAUMUR (49)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</si>
</sst>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8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6"/>
      <name val="Calibri"/>
      <family val="2"/>
      <scheme val="minor"/>
    </font>
    <font>
      <b/>
      <vertAlign val="superscript"/>
      <sz val="11"/>
      <color rgb="FFC00000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b/>
      <sz val="12"/>
      <color rgb="FFC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9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2060"/>
      </left>
      <right style="dotted">
        <color indexed="64"/>
      </right>
      <top style="thick">
        <color rgb="FF002060"/>
      </top>
      <bottom style="thick">
        <color rgb="FF002060"/>
      </bottom>
      <diagonal/>
    </border>
    <border>
      <left style="dotted">
        <color indexed="64"/>
      </left>
      <right style="dotted">
        <color indexed="64"/>
      </right>
      <top style="thick">
        <color rgb="FF002060"/>
      </top>
      <bottom style="thick">
        <color rgb="FF002060"/>
      </bottom>
      <diagonal/>
    </border>
    <border>
      <left style="thick">
        <color rgb="FF002060"/>
      </left>
      <right style="dotted">
        <color rgb="FF002060"/>
      </right>
      <top style="thick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thick">
        <color rgb="FF002060"/>
      </top>
      <bottom style="dotted">
        <color rgb="FF002060"/>
      </bottom>
      <diagonal/>
    </border>
    <border>
      <left style="dotted">
        <color rgb="FF002060"/>
      </left>
      <right style="thick">
        <color rgb="FF002060"/>
      </right>
      <top style="thick">
        <color rgb="FF002060"/>
      </top>
      <bottom style="dotted">
        <color rgb="FF002060"/>
      </bottom>
      <diagonal/>
    </border>
    <border>
      <left style="thick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dotted">
        <color rgb="FF002060"/>
      </bottom>
      <diagonal/>
    </border>
    <border>
      <left style="dotted">
        <color rgb="FF002060"/>
      </left>
      <right style="thick">
        <color rgb="FF002060"/>
      </right>
      <top style="dotted">
        <color rgb="FF002060"/>
      </top>
      <bottom style="dotted">
        <color rgb="FF002060"/>
      </bottom>
      <diagonal/>
    </border>
    <border>
      <left style="thick">
        <color rgb="FF002060"/>
      </left>
      <right style="dotted">
        <color rgb="FF002060"/>
      </right>
      <top style="dotted">
        <color rgb="FF002060"/>
      </top>
      <bottom style="thick">
        <color rgb="FF002060"/>
      </bottom>
      <diagonal/>
    </border>
    <border>
      <left style="dotted">
        <color rgb="FF002060"/>
      </left>
      <right style="dotted">
        <color rgb="FF002060"/>
      </right>
      <top style="dotted">
        <color rgb="FF002060"/>
      </top>
      <bottom style="thick">
        <color rgb="FF002060"/>
      </bottom>
      <diagonal/>
    </border>
    <border>
      <left style="dotted">
        <color rgb="FF002060"/>
      </left>
      <right style="thick">
        <color rgb="FF002060"/>
      </right>
      <top style="dotted">
        <color rgb="FF002060"/>
      </top>
      <bottom style="thick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 style="hair">
        <color rgb="FF002060"/>
      </right>
      <top style="medium">
        <color rgb="FF002060"/>
      </top>
      <bottom/>
      <diagonal/>
    </border>
    <border>
      <left style="hair">
        <color rgb="FF002060"/>
      </left>
      <right style="hair">
        <color rgb="FF002060"/>
      </right>
      <top style="medium">
        <color rgb="FF002060"/>
      </top>
      <bottom/>
      <diagonal/>
    </border>
    <border>
      <left style="thick">
        <color rgb="FF002060"/>
      </left>
      <right style="medium">
        <color rgb="FF002060"/>
      </right>
      <top style="thick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thick">
        <color rgb="FF002060"/>
      </top>
      <bottom style="medium">
        <color rgb="FF002060"/>
      </bottom>
      <diagonal/>
    </border>
    <border>
      <left style="medium">
        <color rgb="FF002060"/>
      </left>
      <right style="thick">
        <color rgb="FF002060"/>
      </right>
      <top style="thick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ck">
        <color rgb="FF002060"/>
      </right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 style="thick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thick">
        <color rgb="FF002060"/>
      </bottom>
      <diagonal/>
    </border>
    <border>
      <left style="medium">
        <color rgb="FF002060"/>
      </left>
      <right style="thick">
        <color rgb="FF002060"/>
      </right>
      <top style="medium">
        <color rgb="FF002060"/>
      </top>
      <bottom style="thick">
        <color rgb="FF00206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medium">
        <color rgb="FF002060"/>
      </bottom>
      <diagonal/>
    </border>
    <border>
      <left style="thick">
        <color rgb="FF002060"/>
      </left>
      <right style="thick">
        <color rgb="FF002060"/>
      </right>
      <top style="medium">
        <color rgb="FF002060"/>
      </top>
      <bottom style="medium">
        <color rgb="FF002060"/>
      </bottom>
      <diagonal/>
    </border>
    <border>
      <left style="thick">
        <color rgb="FF002060"/>
      </left>
      <right style="thick">
        <color rgb="FF002060"/>
      </right>
      <top style="medium">
        <color rgb="FF002060"/>
      </top>
      <bottom style="thick">
        <color rgb="FF002060"/>
      </bottom>
      <diagonal/>
    </border>
    <border>
      <left/>
      <right/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ck">
        <color rgb="FF002060"/>
      </left>
      <right/>
      <top style="thick">
        <color rgb="FF002060"/>
      </top>
      <bottom style="hair">
        <color rgb="FF002060"/>
      </bottom>
      <diagonal/>
    </border>
    <border>
      <left style="thick">
        <color rgb="FF002060"/>
      </left>
      <right/>
      <top style="hair">
        <color rgb="FF002060"/>
      </top>
      <bottom style="hair">
        <color rgb="FF002060"/>
      </bottom>
      <diagonal/>
    </border>
    <border>
      <left style="thick">
        <color rgb="FF002060"/>
      </left>
      <right/>
      <top style="hair">
        <color rgb="FF002060"/>
      </top>
      <bottom style="thick">
        <color rgb="FF002060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thick">
        <color rgb="FF002060"/>
      </left>
      <right style="medium">
        <color rgb="FF002060"/>
      </right>
      <top style="thick">
        <color rgb="FF002060"/>
      </top>
      <bottom style="hair">
        <color rgb="FF002060"/>
      </bottom>
      <diagonal/>
    </border>
    <border>
      <left style="medium">
        <color rgb="FF002060"/>
      </left>
      <right style="medium">
        <color rgb="FF002060"/>
      </right>
      <top style="thick">
        <color rgb="FF002060"/>
      </top>
      <bottom style="hair">
        <color rgb="FF002060"/>
      </bottom>
      <diagonal/>
    </border>
    <border>
      <left style="medium">
        <color rgb="FF002060"/>
      </left>
      <right style="thick">
        <color rgb="FF002060"/>
      </right>
      <top style="thick">
        <color rgb="FF002060"/>
      </top>
      <bottom style="hair">
        <color rgb="FF002060"/>
      </bottom>
      <diagonal/>
    </border>
    <border>
      <left style="thick">
        <color rgb="FF002060"/>
      </left>
      <right style="medium">
        <color rgb="FF002060"/>
      </right>
      <top style="hair">
        <color rgb="FF002060"/>
      </top>
      <bottom style="hair">
        <color rgb="FF002060"/>
      </bottom>
      <diagonal/>
    </border>
    <border>
      <left style="medium">
        <color rgb="FF002060"/>
      </left>
      <right style="medium">
        <color rgb="FF002060"/>
      </right>
      <top style="hair">
        <color rgb="FF002060"/>
      </top>
      <bottom style="hair">
        <color rgb="FF002060"/>
      </bottom>
      <diagonal/>
    </border>
    <border>
      <left style="medium">
        <color rgb="FF002060"/>
      </left>
      <right style="thick">
        <color rgb="FF002060"/>
      </right>
      <top style="hair">
        <color rgb="FF002060"/>
      </top>
      <bottom style="hair">
        <color rgb="FF002060"/>
      </bottom>
      <diagonal/>
    </border>
    <border>
      <left style="thick">
        <color rgb="FF002060"/>
      </left>
      <right style="medium">
        <color rgb="FF002060"/>
      </right>
      <top style="hair">
        <color rgb="FF002060"/>
      </top>
      <bottom style="thick">
        <color rgb="FF002060"/>
      </bottom>
      <diagonal/>
    </border>
    <border>
      <left style="medium">
        <color rgb="FF002060"/>
      </left>
      <right/>
      <top style="thick">
        <color rgb="FF002060"/>
      </top>
      <bottom style="medium">
        <color rgb="FF002060"/>
      </bottom>
      <diagonal/>
    </border>
    <border>
      <left style="hair">
        <color rgb="FF002060"/>
      </left>
      <right/>
      <top style="medium">
        <color rgb="FF002060"/>
      </top>
      <bottom/>
      <diagonal/>
    </border>
    <border>
      <left style="medium">
        <color rgb="FF0070C0"/>
      </left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 style="hair">
        <color rgb="FF0070C0"/>
      </left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 style="hair">
        <color rgb="FF0070C0"/>
      </left>
      <right style="medium">
        <color rgb="FF0070C0"/>
      </right>
      <top style="medium">
        <color rgb="FF0070C0"/>
      </top>
      <bottom style="hair">
        <color rgb="FF0070C0"/>
      </bottom>
      <diagonal/>
    </border>
    <border>
      <left style="medium">
        <color rgb="FF0070C0"/>
      </left>
      <right style="hair">
        <color rgb="FF0070C0"/>
      </right>
      <top style="hair">
        <color rgb="FF0070C0"/>
      </top>
      <bottom style="hair">
        <color rgb="FF0070C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hair">
        <color rgb="FF0070C0"/>
      </bottom>
      <diagonal/>
    </border>
    <border>
      <left style="hair">
        <color rgb="FF0070C0"/>
      </left>
      <right style="medium">
        <color rgb="FF0070C0"/>
      </right>
      <top style="hair">
        <color rgb="FF0070C0"/>
      </top>
      <bottom style="hair">
        <color rgb="FF0070C0"/>
      </bottom>
      <diagonal/>
    </border>
    <border>
      <left style="medium">
        <color rgb="FF0070C0"/>
      </left>
      <right style="hair">
        <color rgb="FF0070C0"/>
      </right>
      <top style="hair">
        <color rgb="FF0070C0"/>
      </top>
      <bottom style="medium">
        <color rgb="FF0070C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medium">
        <color rgb="FF0070C0"/>
      </bottom>
      <diagonal/>
    </border>
    <border>
      <left style="hair">
        <color rgb="FF0070C0"/>
      </left>
      <right style="medium">
        <color rgb="FF0070C0"/>
      </right>
      <top style="hair">
        <color rgb="FF0070C0"/>
      </top>
      <bottom style="medium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002060"/>
      </left>
      <right/>
      <top style="thick">
        <color rgb="FF002060"/>
      </top>
      <bottom/>
      <diagonal/>
    </border>
    <border>
      <left style="thick">
        <color rgb="FF002060"/>
      </left>
      <right/>
      <top style="thick">
        <color rgb="FF002060"/>
      </top>
      <bottom style="thick">
        <color rgb="FF002060"/>
      </bottom>
      <diagonal/>
    </border>
    <border>
      <left/>
      <right/>
      <top style="thick">
        <color rgb="FF002060"/>
      </top>
      <bottom style="thick">
        <color rgb="FF002060"/>
      </bottom>
      <diagonal/>
    </border>
    <border>
      <left/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/>
      <right/>
      <top style="thick">
        <color rgb="FF002060"/>
      </top>
      <bottom/>
      <diagonal/>
    </border>
    <border>
      <left/>
      <right style="thick">
        <color rgb="FF002060"/>
      </right>
      <top style="thick">
        <color rgb="FF002060"/>
      </top>
      <bottom/>
      <diagonal/>
    </border>
    <border>
      <left style="dotted">
        <color indexed="64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/>
      <top/>
      <bottom style="thin">
        <color indexed="64"/>
      </bottom>
      <diagonal/>
    </border>
    <border>
      <left style="thick">
        <color theme="9" tint="-0.499984740745262"/>
      </left>
      <right style="thick">
        <color theme="9" tint="-0.499984740745262"/>
      </right>
      <top style="thick">
        <color theme="9" tint="-0.499984740745262"/>
      </top>
      <bottom/>
      <diagonal/>
    </border>
    <border>
      <left style="thick">
        <color rgb="FF002060"/>
      </left>
      <right/>
      <top style="hair">
        <color rgb="FF002060"/>
      </top>
      <bottom/>
      <diagonal/>
    </border>
    <border>
      <left style="thick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thick">
        <color rgb="FF002060"/>
      </right>
      <top style="medium">
        <color rgb="FF002060"/>
      </top>
      <bottom/>
      <diagonal/>
    </border>
    <border>
      <left style="medium">
        <color rgb="FF0070C0"/>
      </left>
      <right style="hair">
        <color rgb="FF0070C0"/>
      </right>
      <top style="hair">
        <color rgb="FF0070C0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 style="hair">
        <color theme="9" tint="-0.499984740745262"/>
      </left>
      <right style="thick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hair">
        <color theme="9" tint="-0.499984740745262"/>
      </left>
      <right style="thick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hair">
        <color theme="9" tint="-0.499984740745262"/>
      </left>
      <right style="thick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medium">
        <color rgb="FF002060"/>
      </left>
      <right style="medium">
        <color rgb="FF002060"/>
      </right>
      <top style="thick">
        <color rgb="FF002060"/>
      </top>
      <bottom/>
      <diagonal/>
    </border>
    <border>
      <left style="thick">
        <color theme="9" tint="-0.24994659260841701"/>
      </left>
      <right style="medium">
        <color theme="9" tint="-0.24994659260841701"/>
      </right>
      <top style="thick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medium">
        <color theme="9" tint="-0.24994659260841701"/>
      </right>
      <top style="thick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medium">
        <color theme="9" tint="-0.24994659260841701"/>
      </bottom>
      <diagonal/>
    </border>
    <border>
      <left style="thick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ck">
        <color theme="9" tint="-0.24994659260841701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ck">
        <color theme="9" tint="-0.24994659260841701"/>
      </bottom>
      <diagonal/>
    </border>
    <border>
      <left style="medium">
        <color theme="9" tint="-0.24994659260841701"/>
      </left>
      <right style="thick">
        <color theme="9" tint="-0.24994659260841701"/>
      </right>
      <top style="medium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dotted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 style="dotted">
        <color theme="9" tint="-0.24994659260841701"/>
      </top>
      <bottom style="dotted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 style="dotted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/>
      <top style="thick">
        <color theme="9" tint="-0.24994659260841701"/>
      </top>
      <bottom style="dotted">
        <color theme="9" tint="-0.24994659260841701"/>
      </bottom>
      <diagonal/>
    </border>
    <border>
      <left/>
      <right/>
      <top style="thick">
        <color theme="9" tint="-0.24994659260841701"/>
      </top>
      <bottom style="dotted">
        <color theme="9" tint="-0.24994659260841701"/>
      </bottom>
      <diagonal/>
    </border>
    <border>
      <left/>
      <right style="thick">
        <color theme="9" tint="-0.24994659260841701"/>
      </right>
      <top style="thick">
        <color theme="9" tint="-0.24994659260841701"/>
      </top>
      <bottom style="dotted">
        <color theme="9" tint="-0.24994659260841701"/>
      </bottom>
      <diagonal/>
    </border>
    <border>
      <left style="thick">
        <color theme="9" tint="-0.24994659260841701"/>
      </left>
      <right/>
      <top style="dotted">
        <color theme="9" tint="-0.24994659260841701"/>
      </top>
      <bottom style="dotted">
        <color theme="9" tint="-0.24994659260841701"/>
      </bottom>
      <diagonal/>
    </border>
    <border>
      <left/>
      <right/>
      <top style="dotted">
        <color theme="9" tint="-0.24994659260841701"/>
      </top>
      <bottom style="dotted">
        <color theme="9" tint="-0.24994659260841701"/>
      </bottom>
      <diagonal/>
    </border>
    <border>
      <left/>
      <right style="thick">
        <color theme="9" tint="-0.24994659260841701"/>
      </right>
      <top style="dotted">
        <color theme="9" tint="-0.24994659260841701"/>
      </top>
      <bottom style="dotted">
        <color theme="9" tint="-0.24994659260841701"/>
      </bottom>
      <diagonal/>
    </border>
    <border>
      <left style="thick">
        <color theme="9" tint="-0.24994659260841701"/>
      </left>
      <right/>
      <top style="dotted">
        <color theme="9" tint="-0.24994659260841701"/>
      </top>
      <bottom style="thick">
        <color theme="9" tint="-0.24994659260841701"/>
      </bottom>
      <diagonal/>
    </border>
    <border>
      <left/>
      <right/>
      <top style="dotted">
        <color theme="9" tint="-0.24994659260841701"/>
      </top>
      <bottom style="thick">
        <color theme="9" tint="-0.24994659260841701"/>
      </bottom>
      <diagonal/>
    </border>
    <border>
      <left/>
      <right style="thick">
        <color theme="9" tint="-0.24994659260841701"/>
      </right>
      <top style="dotted">
        <color theme="9" tint="-0.24994659260841701"/>
      </top>
      <bottom style="thick">
        <color theme="9" tint="-0.24994659260841701"/>
      </bottom>
      <diagonal/>
    </border>
    <border>
      <left style="medium">
        <color rgb="FF002060"/>
      </left>
      <right style="medium">
        <color rgb="FF002060"/>
      </right>
      <top style="hair">
        <color rgb="FF002060"/>
      </top>
      <bottom style="dotted">
        <color rgb="FF002060"/>
      </bottom>
      <diagonal/>
    </border>
    <border>
      <left style="medium">
        <color rgb="FF002060"/>
      </left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/>
      <right style="medium">
        <color rgb="FF002060"/>
      </right>
      <top style="dotted">
        <color rgb="FF002060"/>
      </top>
      <bottom style="dotted">
        <color rgb="FF002060"/>
      </bottom>
      <diagonal/>
    </border>
    <border>
      <left style="medium">
        <color rgb="FF002060"/>
      </left>
      <right/>
      <top style="dotted">
        <color rgb="FF002060"/>
      </top>
      <bottom style="medium">
        <color rgb="FF002060"/>
      </bottom>
      <diagonal/>
    </border>
    <border>
      <left/>
      <right/>
      <top style="dotted">
        <color rgb="FF002060"/>
      </top>
      <bottom style="medium">
        <color rgb="FF002060"/>
      </bottom>
      <diagonal/>
    </border>
    <border>
      <left/>
      <right style="medium">
        <color rgb="FF002060"/>
      </right>
      <top style="dotted">
        <color rgb="FF002060"/>
      </top>
      <bottom style="medium">
        <color rgb="FF002060"/>
      </bottom>
      <diagonal/>
    </border>
    <border>
      <left style="thick">
        <color rgb="FF002060"/>
      </left>
      <right style="hair">
        <color rgb="FF002060"/>
      </right>
      <top style="medium">
        <color theme="8" tint="-0.24994659260841701"/>
      </top>
      <bottom style="hair">
        <color rgb="FF002060"/>
      </bottom>
      <diagonal/>
    </border>
    <border>
      <left style="hair">
        <color rgb="FF002060"/>
      </left>
      <right style="hair">
        <color rgb="FF002060"/>
      </right>
      <top style="medium">
        <color theme="8" tint="-0.24994659260841701"/>
      </top>
      <bottom style="hair">
        <color rgb="FF002060"/>
      </bottom>
      <diagonal/>
    </border>
    <border>
      <left style="hair">
        <color rgb="FF002060"/>
      </left>
      <right style="medium">
        <color theme="8" tint="-0.24994659260841701"/>
      </right>
      <top style="medium">
        <color theme="8" tint="-0.24994659260841701"/>
      </top>
      <bottom style="hair">
        <color rgb="FF002060"/>
      </bottom>
      <diagonal/>
    </border>
    <border>
      <left style="thick">
        <color rgb="FF002060"/>
      </left>
      <right style="hair">
        <color rgb="FF002060"/>
      </right>
      <top style="hair">
        <color rgb="FF002060"/>
      </top>
      <bottom style="hair">
        <color rgb="FF002060"/>
      </bottom>
      <diagonal/>
    </border>
    <border>
      <left style="hair">
        <color rgb="FF002060"/>
      </left>
      <right style="hair">
        <color rgb="FF002060"/>
      </right>
      <top style="hair">
        <color rgb="FF002060"/>
      </top>
      <bottom style="hair">
        <color rgb="FF002060"/>
      </bottom>
      <diagonal/>
    </border>
    <border>
      <left style="hair">
        <color rgb="FF002060"/>
      </left>
      <right style="medium">
        <color theme="8" tint="-0.24994659260841701"/>
      </right>
      <top style="hair">
        <color rgb="FF002060"/>
      </top>
      <bottom style="hair">
        <color rgb="FF002060"/>
      </bottom>
      <diagonal/>
    </border>
    <border>
      <left style="thick">
        <color rgb="FF002060"/>
      </left>
      <right style="hair">
        <color rgb="FF002060"/>
      </right>
      <top style="hair">
        <color rgb="FF002060"/>
      </top>
      <bottom style="thick">
        <color rgb="FF002060"/>
      </bottom>
      <diagonal/>
    </border>
    <border>
      <left style="hair">
        <color rgb="FF002060"/>
      </left>
      <right style="hair">
        <color rgb="FF002060"/>
      </right>
      <top style="hair">
        <color rgb="FF002060"/>
      </top>
      <bottom style="thick">
        <color rgb="FF002060"/>
      </bottom>
      <diagonal/>
    </border>
    <border>
      <left style="hair">
        <color rgb="FF002060"/>
      </left>
      <right style="medium">
        <color theme="8" tint="-0.24994659260841701"/>
      </right>
      <top style="hair">
        <color rgb="FF002060"/>
      </top>
      <bottom style="thick">
        <color rgb="FF002060"/>
      </bottom>
      <diagonal/>
    </border>
    <border>
      <left style="double">
        <color rgb="FF002060"/>
      </left>
      <right style="medium">
        <color rgb="FF002060"/>
      </right>
      <top style="double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double">
        <color rgb="FF002060"/>
      </top>
      <bottom style="medium">
        <color rgb="FF002060"/>
      </bottom>
      <diagonal/>
    </border>
    <border>
      <left style="medium">
        <color rgb="FF002060"/>
      </left>
      <right style="double">
        <color rgb="FF002060"/>
      </right>
      <top style="double">
        <color rgb="FF002060"/>
      </top>
      <bottom style="medium">
        <color rgb="FF002060"/>
      </bottom>
      <diagonal/>
    </border>
    <border>
      <left style="double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double">
        <color rgb="FF002060"/>
      </right>
      <top style="medium">
        <color rgb="FF002060"/>
      </top>
      <bottom style="medium">
        <color rgb="FF002060"/>
      </bottom>
      <diagonal/>
    </border>
    <border>
      <left style="double">
        <color rgb="FF002060"/>
      </left>
      <right style="medium">
        <color rgb="FF002060"/>
      </right>
      <top style="medium">
        <color rgb="FF002060"/>
      </top>
      <bottom style="double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double">
        <color rgb="FF002060"/>
      </bottom>
      <diagonal/>
    </border>
    <border>
      <left style="medium">
        <color rgb="FF002060"/>
      </left>
      <right style="double">
        <color rgb="FF002060"/>
      </right>
      <top style="medium">
        <color rgb="FF002060"/>
      </top>
      <bottom style="double">
        <color rgb="FF002060"/>
      </bottom>
      <diagonal/>
    </border>
    <border>
      <left style="hair">
        <color rgb="FF0070C0"/>
      </left>
      <right/>
      <top style="medium">
        <color rgb="FF0070C0"/>
      </top>
      <bottom style="hair">
        <color rgb="FF0070C0"/>
      </bottom>
      <diagonal/>
    </border>
    <border>
      <left style="hair">
        <color rgb="FF0070C0"/>
      </left>
      <right/>
      <top style="hair">
        <color rgb="FF0070C0"/>
      </top>
      <bottom style="hair">
        <color rgb="FF0070C0"/>
      </bottom>
      <diagonal/>
    </border>
    <border>
      <left style="hair">
        <color rgb="FF0070C0"/>
      </left>
      <right/>
      <top style="hair">
        <color rgb="FF0070C0"/>
      </top>
      <bottom style="medium">
        <color rgb="FF0070C0"/>
      </bottom>
      <diagonal/>
    </border>
    <border>
      <left style="hair">
        <color rgb="FF002060"/>
      </left>
      <right/>
      <top style="medium">
        <color theme="8" tint="-0.24994659260841701"/>
      </top>
      <bottom style="hair">
        <color rgb="FF002060"/>
      </bottom>
      <diagonal/>
    </border>
    <border>
      <left style="hair">
        <color rgb="FF002060"/>
      </left>
      <right/>
      <top style="hair">
        <color rgb="FF002060"/>
      </top>
      <bottom style="hair">
        <color rgb="FF002060"/>
      </bottom>
      <diagonal/>
    </border>
    <border>
      <left style="hair">
        <color rgb="FF002060"/>
      </left>
      <right/>
      <top style="hair">
        <color rgb="FF002060"/>
      </top>
      <bottom style="thick">
        <color rgb="FF002060"/>
      </bottom>
      <diagonal/>
    </border>
    <border>
      <left style="thick">
        <color theme="9" tint="-0.499984740745262"/>
      </left>
      <right style="thick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hair">
        <color rgb="FF0070C0"/>
      </left>
      <right style="medium">
        <color rgb="FF0070C0"/>
      </right>
      <top/>
      <bottom/>
      <diagonal/>
    </border>
    <border>
      <left style="hair">
        <color rgb="FF0070C0"/>
      </left>
      <right style="medium">
        <color rgb="FF0070C0"/>
      </right>
      <top style="hair">
        <color rgb="FF0070C0"/>
      </top>
      <bottom style="medium">
        <color rgb="FF002060"/>
      </bottom>
      <diagonal/>
    </border>
    <border>
      <left/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/>
      <right style="hair">
        <color rgb="FF0070C0"/>
      </right>
      <top style="hair">
        <color rgb="FF0070C0"/>
      </top>
      <bottom style="hair">
        <color rgb="FF0070C0"/>
      </bottom>
      <diagonal/>
    </border>
    <border>
      <left/>
      <right style="hair">
        <color rgb="FF0070C0"/>
      </right>
      <top/>
      <bottom style="hair">
        <color rgb="FF0070C0"/>
      </bottom>
      <diagonal/>
    </border>
    <border>
      <left/>
      <right style="hair">
        <color rgb="FF0070C0"/>
      </right>
      <top style="hair">
        <color rgb="FF0070C0"/>
      </top>
      <bottom/>
      <diagonal/>
    </border>
    <border>
      <left/>
      <right style="hair">
        <color rgb="FF0070C0"/>
      </right>
      <top style="hair">
        <color rgb="FF0070C0"/>
      </top>
      <bottom style="medium">
        <color rgb="FF0070C0"/>
      </bottom>
      <diagonal/>
    </border>
    <border>
      <left style="hair">
        <color rgb="FF0070C0"/>
      </left>
      <right style="medium">
        <color rgb="FF0070C0"/>
      </right>
      <top style="hair">
        <color rgb="FF0070C0"/>
      </top>
      <bottom style="thick">
        <color rgb="FF002060"/>
      </bottom>
      <diagonal/>
    </border>
    <border>
      <left style="thick">
        <color theme="9" tint="-0.24994659260841701"/>
      </left>
      <right style="medium">
        <color theme="9" tint="-0.24994659260841701"/>
      </right>
      <top style="thick">
        <color theme="9" tint="-0.24994659260841701"/>
      </top>
      <bottom/>
      <diagonal/>
    </border>
    <border>
      <left style="medium">
        <color theme="9" tint="-0.24994659260841701"/>
      </left>
      <right style="medium">
        <color theme="9" tint="-0.24994659260841701"/>
      </right>
      <top style="thick">
        <color theme="9" tint="-0.24994659260841701"/>
      </top>
      <bottom/>
      <diagonal/>
    </border>
    <border>
      <left style="medium">
        <color theme="9" tint="-0.24994659260841701"/>
      </left>
      <right style="thick">
        <color theme="9" tint="-0.24994659260841701"/>
      </right>
      <top style="thick">
        <color theme="9" tint="-0.24994659260841701"/>
      </top>
      <bottom/>
      <diagonal/>
    </border>
    <border>
      <left style="thick">
        <color theme="9" tint="-0.24994659260841701"/>
      </left>
      <right/>
      <top/>
      <bottom style="dotted">
        <color theme="9" tint="-0.24994659260841701"/>
      </bottom>
      <diagonal/>
    </border>
    <border>
      <left style="thick">
        <color theme="9" tint="-0.24994659260841701"/>
      </left>
      <right/>
      <top style="thick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thick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thick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thick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thick">
        <color theme="9" tint="-0.24994659260841701"/>
      </bottom>
      <diagonal/>
    </border>
    <border>
      <left style="hair">
        <color theme="9" tint="-0.24994659260841701"/>
      </left>
      <right style="thick">
        <color theme="9" tint="-0.24994659260841701"/>
      </right>
      <top style="hair">
        <color theme="9" tint="-0.24994659260841701"/>
      </top>
      <bottom style="thick">
        <color theme="9" tint="-0.24994659260841701"/>
      </bottom>
      <diagonal/>
    </border>
    <border>
      <left style="thick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/>
      <bottom style="hair">
        <color theme="9" tint="-0.24994659260841701"/>
      </bottom>
      <diagonal/>
    </border>
    <border>
      <left style="hair">
        <color theme="9" tint="-0.24994659260841701"/>
      </left>
      <right style="thick">
        <color theme="9" tint="-0.24994659260841701"/>
      </right>
      <top/>
      <bottom style="hair">
        <color theme="9" tint="-0.24994659260841701"/>
      </bottom>
      <diagonal/>
    </border>
    <border>
      <left style="thick">
        <color theme="9" tint="-0.24994659260841701"/>
      </left>
      <right style="hair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hair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thick">
        <color theme="9" tint="-0.499984740745262"/>
      </left>
      <right style="thick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/>
      <right style="thick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thick">
        <color theme="9" tint="-0.499984740745262"/>
      </left>
      <right style="thick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thick">
        <color theme="9" tint="-0.499984740745262"/>
      </left>
      <right style="medium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 style="thick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thick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medium">
        <color theme="9" tint="-0.499984740745262"/>
      </left>
      <right style="hair">
        <color theme="9" tint="-0.499984740745262"/>
      </right>
      <top style="thick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hair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 style="hair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theme="9" tint="-0.499984740745262"/>
      </right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medium">
        <color rgb="FF0070C0"/>
      </bottom>
      <diagonal/>
    </border>
    <border>
      <left style="thick">
        <color rgb="FF0070C0"/>
      </left>
      <right style="thick">
        <color rgb="FF0070C0"/>
      </right>
      <top style="medium">
        <color rgb="FF0070C0"/>
      </top>
      <bottom style="medium">
        <color rgb="FF0070C0"/>
      </bottom>
      <diagonal/>
    </border>
    <border>
      <left style="thick">
        <color rgb="FF0070C0"/>
      </left>
      <right style="thick">
        <color rgb="FF0070C0"/>
      </right>
      <top style="medium">
        <color rgb="FF0070C0"/>
      </top>
      <bottom style="thick">
        <color rgb="FF0070C0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8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12" fillId="0" borderId="28" xfId="0" applyFont="1" applyBorder="1"/>
    <xf numFmtId="0" fontId="12" fillId="0" borderId="29" xfId="0" applyFont="1" applyBorder="1"/>
    <xf numFmtId="0" fontId="0" fillId="0" borderId="31" xfId="0" applyBorder="1"/>
    <xf numFmtId="0" fontId="0" fillId="0" borderId="24" xfId="0" applyBorder="1"/>
    <xf numFmtId="0" fontId="0" fillId="0" borderId="34" xfId="0" applyBorder="1"/>
    <xf numFmtId="0" fontId="0" fillId="0" borderId="33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0" fillId="0" borderId="38" xfId="0" applyFont="1" applyBorder="1"/>
    <xf numFmtId="0" fontId="10" fillId="0" borderId="39" xfId="0" applyFont="1" applyBorder="1"/>
    <xf numFmtId="0" fontId="13" fillId="0" borderId="39" xfId="0" applyFont="1" applyBorder="1"/>
    <xf numFmtId="0" fontId="12" fillId="0" borderId="42" xfId="0" applyFont="1" applyBorder="1"/>
    <xf numFmtId="0" fontId="9" fillId="0" borderId="44" xfId="0" applyFont="1" applyBorder="1"/>
    <xf numFmtId="0" fontId="14" fillId="0" borderId="44" xfId="0" applyFont="1" applyBorder="1"/>
    <xf numFmtId="0" fontId="0" fillId="0" borderId="44" xfId="0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1" fillId="0" borderId="34" xfId="0" applyFont="1" applyBorder="1"/>
    <xf numFmtId="0" fontId="0" fillId="0" borderId="30" xfId="0" applyBorder="1"/>
    <xf numFmtId="0" fontId="3" fillId="0" borderId="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0" fillId="0" borderId="54" xfId="0" applyFont="1" applyBorder="1"/>
    <xf numFmtId="0" fontId="12" fillId="0" borderId="55" xfId="0" applyFont="1" applyBorder="1"/>
    <xf numFmtId="0" fontId="16" fillId="0" borderId="56" xfId="0" applyFont="1" applyBorder="1"/>
    <xf numFmtId="0" fontId="8" fillId="0" borderId="57" xfId="0" applyFont="1" applyBorder="1" applyAlignment="1">
      <alignment horizontal="center"/>
    </xf>
    <xf numFmtId="0" fontId="11" fillId="0" borderId="58" xfId="0" applyFont="1" applyBorder="1" applyAlignment="1">
      <alignment horizontal="right"/>
    </xf>
    <xf numFmtId="0" fontId="7" fillId="0" borderId="59" xfId="0" applyFont="1" applyBorder="1"/>
    <xf numFmtId="0" fontId="8" fillId="0" borderId="60" xfId="0" applyFont="1" applyBorder="1" applyAlignment="1">
      <alignment horizontal="center"/>
    </xf>
    <xf numFmtId="0" fontId="0" fillId="0" borderId="61" xfId="0" applyBorder="1" applyAlignment="1">
      <alignment horizontal="right"/>
    </xf>
    <xf numFmtId="0" fontId="7" fillId="0" borderId="62" xfId="0" applyFont="1" applyBorder="1"/>
    <xf numFmtId="0" fontId="8" fillId="0" borderId="63" xfId="0" applyFont="1" applyBorder="1" applyAlignment="1">
      <alignment horizontal="center"/>
    </xf>
    <xf numFmtId="0" fontId="0" fillId="0" borderId="64" xfId="0" applyBorder="1" applyAlignment="1">
      <alignment horizontal="right"/>
    </xf>
    <xf numFmtId="0" fontId="14" fillId="0" borderId="45" xfId="0" applyFont="1" applyBorder="1"/>
    <xf numFmtId="0" fontId="1" fillId="0" borderId="31" xfId="0" applyFont="1" applyBorder="1"/>
    <xf numFmtId="0" fontId="12" fillId="0" borderId="0" xfId="0" applyFont="1"/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" fillId="0" borderId="0" xfId="0" applyFont="1"/>
    <xf numFmtId="0" fontId="22" fillId="0" borderId="6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4" fillId="0" borderId="0" xfId="0" applyFont="1"/>
    <xf numFmtId="0" fontId="2" fillId="0" borderId="0" xfId="0" applyFont="1" applyAlignment="1">
      <alignment horizontal="center" vertical="center"/>
    </xf>
    <xf numFmtId="0" fontId="14" fillId="0" borderId="43" xfId="0" applyFont="1" applyBorder="1"/>
    <xf numFmtId="0" fontId="9" fillId="0" borderId="78" xfId="0" applyFont="1" applyBorder="1"/>
    <xf numFmtId="0" fontId="0" fillId="0" borderId="79" xfId="0" applyBorder="1"/>
    <xf numFmtId="0" fontId="0" fillId="0" borderId="80" xfId="0" applyBorder="1"/>
    <xf numFmtId="0" fontId="0" fillId="0" borderId="81" xfId="0" applyBorder="1"/>
    <xf numFmtId="0" fontId="7" fillId="0" borderId="82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0" fontId="13" fillId="0" borderId="41" xfId="0" applyFont="1" applyBorder="1"/>
    <xf numFmtId="0" fontId="1" fillId="0" borderId="81" xfId="0" applyFont="1" applyBorder="1"/>
    <xf numFmtId="0" fontId="0" fillId="0" borderId="89" xfId="0" applyBorder="1"/>
    <xf numFmtId="0" fontId="10" fillId="0" borderId="42" xfId="0" applyFont="1" applyBorder="1"/>
    <xf numFmtId="0" fontId="13" fillId="0" borderId="30" xfId="0" applyFont="1" applyBorder="1"/>
    <xf numFmtId="0" fontId="10" fillId="0" borderId="32" xfId="0" applyFont="1" applyBorder="1"/>
    <xf numFmtId="0" fontId="13" fillId="0" borderId="33" xfId="0" applyFont="1" applyBorder="1"/>
    <xf numFmtId="0" fontId="1" fillId="0" borderId="24" xfId="0" applyFont="1" applyBorder="1"/>
    <xf numFmtId="0" fontId="10" fillId="0" borderId="34" xfId="0" applyFont="1" applyBorder="1"/>
    <xf numFmtId="0" fontId="13" fillId="0" borderId="35" xfId="0" applyFont="1" applyBorder="1"/>
    <xf numFmtId="0" fontId="10" fillId="0" borderId="37" xfId="0" applyFont="1" applyBorder="1"/>
    <xf numFmtId="0" fontId="0" fillId="0" borderId="96" xfId="0" applyBorder="1"/>
    <xf numFmtId="0" fontId="0" fillId="0" borderId="97" xfId="0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0" fillId="0" borderId="102" xfId="0" applyBorder="1"/>
    <xf numFmtId="0" fontId="0" fillId="0" borderId="103" xfId="0" applyBorder="1"/>
    <xf numFmtId="0" fontId="0" fillId="0" borderId="104" xfId="0" applyBorder="1"/>
    <xf numFmtId="0" fontId="0" fillId="0" borderId="105" xfId="0" applyBorder="1"/>
    <xf numFmtId="0" fontId="0" fillId="0" borderId="106" xfId="0" applyBorder="1"/>
    <xf numFmtId="0" fontId="0" fillId="0" borderId="107" xfId="0" applyBorder="1"/>
    <xf numFmtId="0" fontId="19" fillId="5" borderId="93" xfId="0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5" borderId="94" xfId="0" applyFont="1" applyFill="1" applyBorder="1" applyAlignment="1">
      <alignment horizontal="center" vertical="center"/>
    </xf>
    <xf numFmtId="0" fontId="3" fillId="5" borderId="9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49" fontId="18" fillId="0" borderId="0" xfId="0" applyNumberFormat="1" applyFont="1" applyAlignment="1">
      <alignment vertical="center" textRotation="255"/>
    </xf>
    <xf numFmtId="49" fontId="30" fillId="0" borderId="0" xfId="0" applyNumberFormat="1" applyFont="1" applyAlignment="1">
      <alignment vertical="center" textRotation="58"/>
    </xf>
    <xf numFmtId="0" fontId="25" fillId="0" borderId="7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1" fillId="6" borderId="50" xfId="0" applyFont="1" applyFill="1" applyBorder="1" applyAlignment="1">
      <alignment horizontal="center" vertical="center"/>
    </xf>
    <xf numFmtId="0" fontId="31" fillId="7" borderId="50" xfId="0" applyFont="1" applyFill="1" applyBorder="1" applyAlignment="1">
      <alignment horizontal="center" vertical="center"/>
    </xf>
    <xf numFmtId="0" fontId="31" fillId="8" borderId="50" xfId="0" applyFont="1" applyFill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20" fontId="18" fillId="0" borderId="0" xfId="0" applyNumberFormat="1" applyFont="1" applyAlignment="1">
      <alignment horizontal="center" vertical="center"/>
    </xf>
    <xf numFmtId="0" fontId="31" fillId="0" borderId="53" xfId="0" applyFont="1" applyBorder="1" applyAlignment="1">
      <alignment horizontal="center" vertical="center"/>
    </xf>
    <xf numFmtId="0" fontId="9" fillId="0" borderId="116" xfId="0" applyFont="1" applyBorder="1"/>
    <xf numFmtId="0" fontId="10" fillId="0" borderId="117" xfId="0" applyFont="1" applyBorder="1" applyAlignment="1">
      <alignment horizontal="center"/>
    </xf>
    <xf numFmtId="0" fontId="0" fillId="0" borderId="118" xfId="0" applyBorder="1" applyAlignment="1">
      <alignment horizontal="right"/>
    </xf>
    <xf numFmtId="0" fontId="9" fillId="0" borderId="119" xfId="0" applyFont="1" applyBorder="1"/>
    <xf numFmtId="0" fontId="10" fillId="0" borderId="120" xfId="0" applyFont="1" applyBorder="1" applyAlignment="1">
      <alignment horizontal="center"/>
    </xf>
    <xf numFmtId="0" fontId="0" fillId="0" borderId="121" xfId="0" applyBorder="1" applyAlignment="1">
      <alignment horizontal="right"/>
    </xf>
    <xf numFmtId="0" fontId="9" fillId="0" borderId="122" xfId="0" applyFont="1" applyBorder="1"/>
    <xf numFmtId="0" fontId="10" fillId="0" borderId="123" xfId="0" applyFont="1" applyBorder="1" applyAlignment="1">
      <alignment horizontal="center"/>
    </xf>
    <xf numFmtId="0" fontId="0" fillId="0" borderId="124" xfId="0" applyBorder="1" applyAlignment="1">
      <alignment horizontal="right"/>
    </xf>
    <xf numFmtId="0" fontId="3" fillId="0" borderId="12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4" xfId="0" applyFont="1" applyBorder="1"/>
    <xf numFmtId="2" fontId="3" fillId="0" borderId="129" xfId="0" applyNumberFormat="1" applyFont="1" applyBorder="1"/>
    <xf numFmtId="0" fontId="0" fillId="0" borderId="130" xfId="0" applyBorder="1" applyAlignment="1">
      <alignment horizontal="center" vertical="center"/>
    </xf>
    <xf numFmtId="0" fontId="3" fillId="0" borderId="131" xfId="0" applyFont="1" applyBorder="1" applyAlignment="1">
      <alignment horizontal="center" vertical="center"/>
    </xf>
    <xf numFmtId="0" fontId="0" fillId="0" borderId="131" xfId="0" applyBorder="1"/>
    <xf numFmtId="0" fontId="32" fillId="0" borderId="125" xfId="0" applyFont="1" applyBorder="1" applyAlignment="1">
      <alignment horizontal="center" vertical="center"/>
    </xf>
    <xf numFmtId="0" fontId="32" fillId="0" borderId="126" xfId="0" applyFont="1" applyBorder="1" applyAlignment="1">
      <alignment horizontal="center" vertical="center"/>
    </xf>
    <xf numFmtId="0" fontId="32" fillId="0" borderId="126" xfId="0" applyFont="1" applyBorder="1" applyAlignment="1">
      <alignment horizontal="center" vertical="center" wrapText="1"/>
    </xf>
    <xf numFmtId="0" fontId="32" fillId="0" borderId="127" xfId="0" applyFont="1" applyBorder="1" applyAlignment="1">
      <alignment horizontal="center" vertical="center"/>
    </xf>
    <xf numFmtId="0" fontId="25" fillId="0" borderId="0" xfId="0" applyFont="1" applyAlignment="1" applyProtection="1">
      <alignment horizontal="center" vertical="center"/>
      <protection locked="0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133" xfId="0" applyFont="1" applyBorder="1" applyAlignment="1">
      <alignment horizontal="center"/>
    </xf>
    <xf numFmtId="0" fontId="8" fillId="0" borderId="134" xfId="0" applyFont="1" applyBorder="1" applyAlignment="1">
      <alignment horizontal="center"/>
    </xf>
    <xf numFmtId="0" fontId="8" fillId="0" borderId="135" xfId="0" applyFont="1" applyBorder="1" applyAlignment="1">
      <alignment horizontal="center"/>
    </xf>
    <xf numFmtId="0" fontId="10" fillId="0" borderId="136" xfId="0" applyFont="1" applyBorder="1" applyAlignment="1">
      <alignment horizontal="center"/>
    </xf>
    <xf numFmtId="0" fontId="10" fillId="0" borderId="137" xfId="0" applyFont="1" applyBorder="1" applyAlignment="1">
      <alignment horizontal="center"/>
    </xf>
    <xf numFmtId="0" fontId="10" fillId="0" borderId="138" xfId="0" applyFont="1" applyBorder="1" applyAlignment="1">
      <alignment horizontal="center"/>
    </xf>
    <xf numFmtId="0" fontId="11" fillId="0" borderId="58" xfId="0" applyFont="1" applyBorder="1" applyAlignment="1">
      <alignment horizontal="right" wrapText="1"/>
    </xf>
    <xf numFmtId="0" fontId="3" fillId="0" borderId="31" xfId="0" applyFont="1" applyBorder="1" applyAlignment="1">
      <alignment horizontal="left" vertical="center"/>
    </xf>
    <xf numFmtId="0" fontId="3" fillId="0" borderId="31" xfId="0" applyFont="1" applyBorder="1"/>
    <xf numFmtId="0" fontId="40" fillId="0" borderId="31" xfId="1" applyFont="1" applyBorder="1"/>
    <xf numFmtId="0" fontId="3" fillId="0" borderId="24" xfId="0" applyFont="1" applyBorder="1" applyAlignment="1">
      <alignment horizontal="left" vertical="center"/>
    </xf>
    <xf numFmtId="0" fontId="41" fillId="0" borderId="24" xfId="0" applyFont="1" applyBorder="1" applyAlignment="1">
      <alignment horizontal="left" vertical="center"/>
    </xf>
    <xf numFmtId="0" fontId="41" fillId="0" borderId="24" xfId="0" applyFont="1" applyBorder="1"/>
    <xf numFmtId="0" fontId="3" fillId="0" borderId="36" xfId="0" applyFont="1" applyBorder="1" applyAlignment="1">
      <alignment horizontal="left" vertical="center"/>
    </xf>
    <xf numFmtId="0" fontId="41" fillId="0" borderId="36" xfId="0" applyFont="1" applyBorder="1"/>
    <xf numFmtId="0" fontId="3" fillId="0" borderId="36" xfId="0" applyFont="1" applyBorder="1"/>
    <xf numFmtId="0" fontId="42" fillId="0" borderId="0" xfId="0" applyFont="1"/>
    <xf numFmtId="0" fontId="0" fillId="0" borderId="140" xfId="0" applyBorder="1" applyAlignment="1">
      <alignment horizontal="right"/>
    </xf>
    <xf numFmtId="0" fontId="0" fillId="0" borderId="58" xfId="0" applyBorder="1" applyAlignment="1">
      <alignment horizontal="right"/>
    </xf>
    <xf numFmtId="0" fontId="0" fillId="0" borderId="141" xfId="0" applyBorder="1" applyAlignment="1">
      <alignment horizontal="right"/>
    </xf>
    <xf numFmtId="0" fontId="16" fillId="0" borderId="142" xfId="0" applyFont="1" applyBorder="1"/>
    <xf numFmtId="0" fontId="7" fillId="0" borderId="143" xfId="0" applyFont="1" applyBorder="1"/>
    <xf numFmtId="0" fontId="16" fillId="0" borderId="144" xfId="0" applyFont="1" applyBorder="1"/>
    <xf numFmtId="0" fontId="7" fillId="0" borderId="145" xfId="0" applyFont="1" applyBorder="1"/>
    <xf numFmtId="0" fontId="7" fillId="0" borderId="146" xfId="0" applyFont="1" applyBorder="1"/>
    <xf numFmtId="0" fontId="0" fillId="0" borderId="147" xfId="0" applyBorder="1" applyAlignment="1">
      <alignment horizontal="right"/>
    </xf>
    <xf numFmtId="0" fontId="9" fillId="0" borderId="117" xfId="0" applyFont="1" applyBorder="1"/>
    <xf numFmtId="0" fontId="9" fillId="0" borderId="120" xfId="0" applyFont="1" applyBorder="1"/>
    <xf numFmtId="0" fontId="9" fillId="0" borderId="123" xfId="0" applyFont="1" applyBorder="1"/>
    <xf numFmtId="0" fontId="0" fillId="0" borderId="151" xfId="0" applyBorder="1"/>
    <xf numFmtId="0" fontId="0" fillId="0" borderId="153" xfId="0" applyBorder="1"/>
    <xf numFmtId="0" fontId="0" fillId="0" borderId="154" xfId="0" applyBorder="1"/>
    <xf numFmtId="0" fontId="0" fillId="0" borderId="155" xfId="0" applyBorder="1"/>
    <xf numFmtId="0" fontId="0" fillId="0" borderId="156" xfId="0" applyBorder="1"/>
    <xf numFmtId="0" fontId="0" fillId="0" borderId="157" xfId="0" applyBorder="1"/>
    <xf numFmtId="0" fontId="0" fillId="0" borderId="158" xfId="0" applyBorder="1"/>
    <xf numFmtId="0" fontId="0" fillId="0" borderId="159" xfId="0" applyBorder="1"/>
    <xf numFmtId="0" fontId="0" fillId="0" borderId="160" xfId="0" applyBorder="1"/>
    <xf numFmtId="0" fontId="0" fillId="0" borderId="161" xfId="0" applyBorder="1"/>
    <xf numFmtId="20" fontId="15" fillId="5" borderId="165" xfId="0" applyNumberFormat="1" applyFont="1" applyFill="1" applyBorder="1" applyAlignment="1">
      <alignment horizontal="center" vertical="center"/>
    </xf>
    <xf numFmtId="49" fontId="17" fillId="5" borderId="168" xfId="0" applyNumberFormat="1" applyFont="1" applyFill="1" applyBorder="1" applyAlignment="1">
      <alignment horizontal="center" vertical="center"/>
    </xf>
    <xf numFmtId="0" fontId="15" fillId="5" borderId="169" xfId="0" applyFont="1" applyFill="1" applyBorder="1" applyAlignment="1">
      <alignment horizontal="center"/>
    </xf>
    <xf numFmtId="0" fontId="17" fillId="5" borderId="170" xfId="0" applyFont="1" applyFill="1" applyBorder="1" applyAlignment="1">
      <alignment horizontal="center" vertical="center"/>
    </xf>
    <xf numFmtId="0" fontId="15" fillId="5" borderId="171" xfId="0" applyFont="1" applyFill="1" applyBorder="1" applyAlignment="1">
      <alignment horizontal="center"/>
    </xf>
    <xf numFmtId="49" fontId="17" fillId="5" borderId="170" xfId="0" applyNumberFormat="1" applyFont="1" applyFill="1" applyBorder="1" applyAlignment="1">
      <alignment horizontal="center" vertical="center"/>
    </xf>
    <xf numFmtId="0" fontId="39" fillId="5" borderId="171" xfId="0" applyFont="1" applyFill="1" applyBorder="1" applyAlignment="1">
      <alignment horizontal="center" vertical="center"/>
    </xf>
    <xf numFmtId="0" fontId="27" fillId="0" borderId="177" xfId="0" applyFont="1" applyBorder="1" applyAlignment="1">
      <alignment horizontal="center" vertical="center"/>
    </xf>
    <xf numFmtId="0" fontId="27" fillId="0" borderId="178" xfId="0" applyFont="1" applyBorder="1" applyAlignment="1">
      <alignment horizontal="center" vertical="center"/>
    </xf>
    <xf numFmtId="0" fontId="29" fillId="0" borderId="178" xfId="0" applyFont="1" applyBorder="1" applyAlignment="1">
      <alignment horizontal="center" vertical="center"/>
    </xf>
    <xf numFmtId="0" fontId="6" fillId="0" borderId="179" xfId="0" applyFont="1" applyBorder="1" applyAlignment="1">
      <alignment horizontal="center" vertical="center"/>
    </xf>
    <xf numFmtId="0" fontId="18" fillId="0" borderId="180" xfId="0" applyFont="1" applyBorder="1" applyAlignment="1">
      <alignment horizontal="center" vertical="center"/>
    </xf>
    <xf numFmtId="0" fontId="18" fillId="9" borderId="181" xfId="0" applyFont="1" applyFill="1" applyBorder="1" applyAlignment="1" applyProtection="1">
      <alignment horizontal="center" vertical="center"/>
      <protection locked="0"/>
    </xf>
    <xf numFmtId="0" fontId="3" fillId="9" borderId="181" xfId="0" applyFont="1" applyFill="1" applyBorder="1" applyAlignment="1" applyProtection="1">
      <alignment horizontal="center" vertical="center"/>
      <protection locked="0"/>
    </xf>
    <xf numFmtId="0" fontId="25" fillId="0" borderId="181" xfId="0" applyFont="1" applyBorder="1" applyAlignment="1">
      <alignment horizontal="center" vertical="center"/>
    </xf>
    <xf numFmtId="0" fontId="3" fillId="0" borderId="181" xfId="0" quotePrefix="1" applyFont="1" applyBorder="1" applyAlignment="1">
      <alignment horizontal="center" vertical="center"/>
    </xf>
    <xf numFmtId="0" fontId="15" fillId="0" borderId="182" xfId="0" applyFont="1" applyBorder="1" applyAlignment="1">
      <alignment horizontal="center" vertical="center"/>
    </xf>
    <xf numFmtId="0" fontId="25" fillId="0" borderId="180" xfId="0" applyFont="1" applyBorder="1" applyAlignment="1">
      <alignment horizontal="center" vertical="center"/>
    </xf>
    <xf numFmtId="0" fontId="25" fillId="0" borderId="183" xfId="0" applyFont="1" applyBorder="1" applyAlignment="1">
      <alignment horizontal="center" vertical="center"/>
    </xf>
    <xf numFmtId="0" fontId="18" fillId="9" borderId="184" xfId="0" applyFont="1" applyFill="1" applyBorder="1" applyAlignment="1" applyProtection="1">
      <alignment horizontal="center" vertical="center"/>
      <protection locked="0"/>
    </xf>
    <xf numFmtId="0" fontId="3" fillId="9" borderId="184" xfId="0" applyFont="1" applyFill="1" applyBorder="1" applyAlignment="1" applyProtection="1">
      <alignment horizontal="center" vertical="center"/>
      <protection locked="0"/>
    </xf>
    <xf numFmtId="0" fontId="25" fillId="0" borderId="184" xfId="0" applyFont="1" applyBorder="1" applyAlignment="1">
      <alignment horizontal="center" vertical="center"/>
    </xf>
    <xf numFmtId="0" fontId="3" fillId="0" borderId="184" xfId="0" quotePrefix="1" applyFont="1" applyBorder="1" applyAlignment="1">
      <alignment horizontal="center" vertical="center"/>
    </xf>
    <xf numFmtId="0" fontId="15" fillId="0" borderId="185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77" xfId="0" applyFont="1" applyBorder="1" applyAlignment="1">
      <alignment horizontal="center" vertical="center"/>
    </xf>
    <xf numFmtId="0" fontId="3" fillId="0" borderId="179" xfId="0" quotePrefix="1" applyFont="1" applyBorder="1" applyAlignment="1">
      <alignment horizontal="center" vertical="center"/>
    </xf>
    <xf numFmtId="0" fontId="29" fillId="0" borderId="180" xfId="0" applyFont="1" applyBorder="1" applyAlignment="1">
      <alignment horizontal="center" vertical="center"/>
    </xf>
    <xf numFmtId="0" fontId="3" fillId="0" borderId="182" xfId="0" quotePrefix="1" applyFont="1" applyBorder="1" applyAlignment="1">
      <alignment horizontal="center" vertical="center"/>
    </xf>
    <xf numFmtId="0" fontId="29" fillId="0" borderId="183" xfId="0" applyFont="1" applyBorder="1" applyAlignment="1">
      <alignment horizontal="center" vertical="center"/>
    </xf>
    <xf numFmtId="0" fontId="3" fillId="0" borderId="185" xfId="0" quotePrefix="1" applyFont="1" applyBorder="1" applyAlignment="1">
      <alignment horizontal="center" vertical="center"/>
    </xf>
    <xf numFmtId="0" fontId="15" fillId="0" borderId="180" xfId="0" applyFont="1" applyBorder="1" applyAlignment="1">
      <alignment horizontal="center" vertical="center"/>
    </xf>
    <xf numFmtId="49" fontId="17" fillId="0" borderId="170" xfId="0" applyNumberFormat="1" applyFont="1" applyBorder="1" applyAlignment="1">
      <alignment horizontal="center" vertical="center"/>
    </xf>
    <xf numFmtId="0" fontId="15" fillId="0" borderId="171" xfId="0" applyFont="1" applyBorder="1" applyAlignment="1">
      <alignment horizontal="center"/>
    </xf>
    <xf numFmtId="20" fontId="15" fillId="0" borderId="139" xfId="0" applyNumberFormat="1" applyFont="1" applyBorder="1" applyAlignment="1">
      <alignment horizontal="center" vertical="center"/>
    </xf>
    <xf numFmtId="0" fontId="17" fillId="0" borderId="170" xfId="0" applyFont="1" applyBorder="1" applyAlignment="1">
      <alignment horizontal="center" vertical="center"/>
    </xf>
    <xf numFmtId="0" fontId="15" fillId="0" borderId="139" xfId="0" applyFont="1" applyBorder="1" applyAlignment="1">
      <alignment horizontal="center" vertical="center"/>
    </xf>
    <xf numFmtId="0" fontId="39" fillId="0" borderId="171" xfId="0" applyFont="1" applyBorder="1" applyAlignment="1">
      <alignment horizontal="center" vertical="center"/>
    </xf>
    <xf numFmtId="0" fontId="17" fillId="0" borderId="172" xfId="0" applyFont="1" applyBorder="1" applyAlignment="1">
      <alignment horizontal="center" vertical="center"/>
    </xf>
    <xf numFmtId="0" fontId="25" fillId="0" borderId="173" xfId="0" applyFont="1" applyBorder="1" applyAlignment="1">
      <alignment horizontal="center"/>
    </xf>
    <xf numFmtId="0" fontId="15" fillId="0" borderId="167" xfId="0" applyFont="1" applyBorder="1" applyAlignment="1">
      <alignment horizontal="center" vertical="center"/>
    </xf>
    <xf numFmtId="49" fontId="17" fillId="10" borderId="170" xfId="0" applyNumberFormat="1" applyFont="1" applyFill="1" applyBorder="1" applyAlignment="1">
      <alignment horizontal="center" vertical="center"/>
    </xf>
    <xf numFmtId="0" fontId="15" fillId="10" borderId="171" xfId="0" applyFont="1" applyFill="1" applyBorder="1" applyAlignment="1">
      <alignment horizontal="center"/>
    </xf>
    <xf numFmtId="0" fontId="15" fillId="10" borderId="139" xfId="0" applyFont="1" applyFill="1" applyBorder="1" applyAlignment="1">
      <alignment horizontal="center" vertical="center"/>
    </xf>
    <xf numFmtId="49" fontId="17" fillId="11" borderId="170" xfId="0" applyNumberFormat="1" applyFont="1" applyFill="1" applyBorder="1" applyAlignment="1">
      <alignment horizontal="center" vertical="center"/>
    </xf>
    <xf numFmtId="0" fontId="15" fillId="11" borderId="171" xfId="0" applyFont="1" applyFill="1" applyBorder="1" applyAlignment="1">
      <alignment horizontal="center"/>
    </xf>
    <xf numFmtId="0" fontId="15" fillId="11" borderId="13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132" xfId="0" applyNumberFormat="1" applyBorder="1"/>
    <xf numFmtId="2" fontId="0" fillId="0" borderId="61" xfId="0" applyNumberFormat="1" applyBorder="1" applyAlignment="1">
      <alignment horizontal="right"/>
    </xf>
    <xf numFmtId="2" fontId="0" fillId="0" borderId="64" xfId="0" applyNumberFormat="1" applyBorder="1" applyAlignment="1">
      <alignment horizontal="right"/>
    </xf>
    <xf numFmtId="2" fontId="0" fillId="0" borderId="0" xfId="0" applyNumberFormat="1"/>
    <xf numFmtId="2" fontId="0" fillId="0" borderId="118" xfId="0" applyNumberFormat="1" applyBorder="1" applyAlignment="1">
      <alignment horizontal="right"/>
    </xf>
    <xf numFmtId="2" fontId="0" fillId="0" borderId="121" xfId="0" applyNumberFormat="1" applyBorder="1" applyAlignment="1">
      <alignment horizontal="right"/>
    </xf>
    <xf numFmtId="2" fontId="0" fillId="0" borderId="124" xfId="0" applyNumberFormat="1" applyBorder="1" applyAlignment="1">
      <alignment horizontal="right"/>
    </xf>
    <xf numFmtId="0" fontId="29" fillId="0" borderId="187" xfId="0" applyFont="1" applyBorder="1" applyAlignment="1">
      <alignment horizontal="center" vertical="center"/>
    </xf>
    <xf numFmtId="0" fontId="3" fillId="0" borderId="188" xfId="0" quotePrefix="1" applyFont="1" applyBorder="1" applyAlignment="1">
      <alignment horizontal="center" vertical="center"/>
    </xf>
    <xf numFmtId="0" fontId="3" fillId="0" borderId="189" xfId="0" quotePrefix="1" applyFont="1" applyBorder="1" applyAlignment="1">
      <alignment horizontal="center" vertical="center"/>
    </xf>
    <xf numFmtId="0" fontId="18" fillId="0" borderId="192" xfId="0" applyFont="1" applyBorder="1" applyAlignment="1">
      <alignment vertical="center" textRotation="255"/>
    </xf>
    <xf numFmtId="0" fontId="3" fillId="0" borderId="192" xfId="0" applyFont="1" applyBorder="1" applyAlignment="1">
      <alignment horizontal="center" vertical="center"/>
    </xf>
    <xf numFmtId="0" fontId="3" fillId="0" borderId="193" xfId="0" applyFont="1" applyBorder="1" applyAlignment="1">
      <alignment horizontal="center" vertical="center"/>
    </xf>
    <xf numFmtId="0" fontId="43" fillId="3" borderId="0" xfId="0" applyFont="1" applyFill="1" applyAlignment="1">
      <alignment horizontal="center" vertical="center"/>
    </xf>
    <xf numFmtId="0" fontId="45" fillId="0" borderId="191" xfId="0" applyFont="1" applyBorder="1" applyAlignment="1">
      <alignment vertical="center" textRotation="255"/>
    </xf>
    <xf numFmtId="0" fontId="45" fillId="0" borderId="192" xfId="0" applyFont="1" applyBorder="1" applyAlignment="1">
      <alignment vertical="center" textRotation="255"/>
    </xf>
    <xf numFmtId="0" fontId="10" fillId="0" borderId="0" xfId="0" applyFont="1" applyAlignment="1">
      <alignment horizontal="center" vertical="center"/>
    </xf>
    <xf numFmtId="0" fontId="44" fillId="2" borderId="3" xfId="0" applyFont="1" applyFill="1" applyBorder="1" applyAlignment="1">
      <alignment horizontal="center" vertical="center"/>
    </xf>
    <xf numFmtId="0" fontId="32" fillId="0" borderId="56" xfId="0" applyFont="1" applyBorder="1"/>
    <xf numFmtId="0" fontId="26" fillId="5" borderId="152" xfId="0" applyFont="1" applyFill="1" applyBorder="1" applyAlignment="1">
      <alignment horizontal="center" vertical="center"/>
    </xf>
    <xf numFmtId="0" fontId="26" fillId="5" borderId="162" xfId="0" applyFont="1" applyFill="1" applyBorder="1" applyAlignment="1">
      <alignment horizontal="center" vertical="center"/>
    </xf>
    <xf numFmtId="0" fontId="26" fillId="5" borderId="163" xfId="0" applyFont="1" applyFill="1" applyBorder="1" applyAlignment="1">
      <alignment horizontal="center" vertical="center"/>
    </xf>
    <xf numFmtId="0" fontId="26" fillId="5" borderId="164" xfId="0" applyFont="1" applyFill="1" applyBorder="1" applyAlignment="1">
      <alignment horizontal="center" vertical="center"/>
    </xf>
    <xf numFmtId="0" fontId="44" fillId="3" borderId="3" xfId="0" applyFont="1" applyFill="1" applyBorder="1" applyAlignment="1">
      <alignment horizontal="center" vertical="center"/>
    </xf>
    <xf numFmtId="49" fontId="17" fillId="6" borderId="170" xfId="0" applyNumberFormat="1" applyFont="1" applyFill="1" applyBorder="1" applyAlignment="1">
      <alignment horizontal="center" vertical="center"/>
    </xf>
    <xf numFmtId="0" fontId="15" fillId="6" borderId="171" xfId="0" applyFont="1" applyFill="1" applyBorder="1" applyAlignment="1">
      <alignment horizontal="center"/>
    </xf>
    <xf numFmtId="20" fontId="15" fillId="6" borderId="165" xfId="0" applyNumberFormat="1" applyFont="1" applyFill="1" applyBorder="1" applyAlignment="1">
      <alignment horizontal="center" vertical="center"/>
    </xf>
    <xf numFmtId="0" fontId="17" fillId="6" borderId="170" xfId="0" applyFont="1" applyFill="1" applyBorder="1" applyAlignment="1">
      <alignment horizontal="center" vertical="center"/>
    </xf>
    <xf numFmtId="0" fontId="15" fillId="6" borderId="139" xfId="0" applyFont="1" applyFill="1" applyBorder="1" applyAlignment="1">
      <alignment horizontal="center" vertical="center"/>
    </xf>
    <xf numFmtId="0" fontId="15" fillId="0" borderId="166" xfId="0" applyFont="1" applyBorder="1" applyAlignment="1">
      <alignment horizontal="center" vertical="center"/>
    </xf>
    <xf numFmtId="0" fontId="18" fillId="5" borderId="174" xfId="0" applyFont="1" applyFill="1" applyBorder="1" applyAlignment="1">
      <alignment horizontal="center" vertical="center"/>
    </xf>
    <xf numFmtId="0" fontId="25" fillId="5" borderId="84" xfId="0" applyFont="1" applyFill="1" applyBorder="1" applyAlignment="1">
      <alignment horizontal="center" vertical="center"/>
    </xf>
    <xf numFmtId="0" fontId="18" fillId="0" borderId="175" xfId="0" applyFont="1" applyBorder="1" applyAlignment="1">
      <alignment horizontal="center" vertical="center"/>
    </xf>
    <xf numFmtId="0" fontId="25" fillId="0" borderId="86" xfId="0" applyFont="1" applyBorder="1" applyAlignment="1">
      <alignment horizontal="center" vertical="center"/>
    </xf>
    <xf numFmtId="0" fontId="18" fillId="5" borderId="175" xfId="0" applyFont="1" applyFill="1" applyBorder="1" applyAlignment="1">
      <alignment horizontal="center" vertical="center"/>
    </xf>
    <xf numFmtId="0" fontId="25" fillId="5" borderId="86" xfId="0" applyFont="1" applyFill="1" applyBorder="1" applyAlignment="1">
      <alignment horizontal="center" vertical="center"/>
    </xf>
    <xf numFmtId="0" fontId="18" fillId="6" borderId="175" xfId="0" applyFont="1" applyFill="1" applyBorder="1" applyAlignment="1">
      <alignment horizontal="center" vertical="center"/>
    </xf>
    <xf numFmtId="0" fontId="25" fillId="6" borderId="86" xfId="0" applyFont="1" applyFill="1" applyBorder="1" applyAlignment="1">
      <alignment horizontal="center" vertical="center"/>
    </xf>
    <xf numFmtId="0" fontId="18" fillId="5" borderId="83" xfId="0" applyFont="1" applyFill="1" applyBorder="1" applyAlignment="1">
      <alignment horizontal="center" vertical="center"/>
    </xf>
    <xf numFmtId="0" fontId="18" fillId="0" borderId="85" xfId="0" applyFont="1" applyBorder="1" applyAlignment="1">
      <alignment horizontal="center" vertical="center"/>
    </xf>
    <xf numFmtId="0" fontId="18" fillId="5" borderId="85" xfId="0" applyFont="1" applyFill="1" applyBorder="1" applyAlignment="1">
      <alignment horizontal="center" vertical="center"/>
    </xf>
    <xf numFmtId="0" fontId="18" fillId="6" borderId="85" xfId="0" applyFont="1" applyFill="1" applyBorder="1" applyAlignment="1">
      <alignment horizontal="center" vertical="center"/>
    </xf>
    <xf numFmtId="0" fontId="18" fillId="10" borderId="85" xfId="0" applyFont="1" applyFill="1" applyBorder="1" applyAlignment="1">
      <alignment horizontal="center" vertical="center"/>
    </xf>
    <xf numFmtId="0" fontId="18" fillId="11" borderId="85" xfId="0" applyFont="1" applyFill="1" applyBorder="1" applyAlignment="1">
      <alignment horizontal="center" vertical="center"/>
    </xf>
    <xf numFmtId="0" fontId="18" fillId="0" borderId="87" xfId="0" applyFont="1" applyBorder="1" applyAlignment="1">
      <alignment horizontal="center" vertical="center"/>
    </xf>
    <xf numFmtId="0" fontId="25" fillId="5" borderId="175" xfId="0" applyFont="1" applyFill="1" applyBorder="1" applyAlignment="1">
      <alignment horizontal="center" vertical="center"/>
    </xf>
    <xf numFmtId="0" fontId="25" fillId="0" borderId="175" xfId="0" applyFont="1" applyBorder="1" applyAlignment="1">
      <alignment horizontal="center" vertical="center"/>
    </xf>
    <xf numFmtId="0" fontId="25" fillId="10" borderId="86" xfId="0" applyFont="1" applyFill="1" applyBorder="1" applyAlignment="1">
      <alignment horizontal="center" vertical="center"/>
    </xf>
    <xf numFmtId="0" fontId="25" fillId="11" borderId="86" xfId="0" applyFont="1" applyFill="1" applyBorder="1" applyAlignment="1">
      <alignment horizontal="center" vertical="center"/>
    </xf>
    <xf numFmtId="0" fontId="25" fillId="6" borderId="175" xfId="0" applyFont="1" applyFill="1" applyBorder="1" applyAlignment="1">
      <alignment horizontal="center" vertical="center"/>
    </xf>
    <xf numFmtId="0" fontId="25" fillId="10" borderId="175" xfId="0" applyFont="1" applyFill="1" applyBorder="1" applyAlignment="1">
      <alignment horizontal="center" vertical="center"/>
    </xf>
    <xf numFmtId="0" fontId="25" fillId="11" borderId="175" xfId="0" applyFont="1" applyFill="1" applyBorder="1" applyAlignment="1">
      <alignment horizontal="center" vertical="center"/>
    </xf>
    <xf numFmtId="0" fontId="25" fillId="6" borderId="86" xfId="0" applyFont="1" applyFill="1" applyBorder="1" applyAlignment="1">
      <alignment horizontal="center"/>
    </xf>
    <xf numFmtId="0" fontId="46" fillId="5" borderId="86" xfId="0" applyFont="1" applyFill="1" applyBorder="1" applyAlignment="1">
      <alignment horizontal="center" vertical="center"/>
    </xf>
    <xf numFmtId="0" fontId="46" fillId="0" borderId="86" xfId="0" applyFont="1" applyBorder="1" applyAlignment="1">
      <alignment horizontal="center" vertical="center"/>
    </xf>
    <xf numFmtId="0" fontId="47" fillId="5" borderId="175" xfId="0" applyFont="1" applyFill="1" applyBorder="1" applyAlignment="1">
      <alignment horizontal="center" vertical="center"/>
    </xf>
    <xf numFmtId="0" fontId="47" fillId="0" borderId="175" xfId="0" applyFont="1" applyBorder="1" applyAlignment="1">
      <alignment horizontal="center" vertical="center"/>
    </xf>
    <xf numFmtId="0" fontId="47" fillId="0" borderId="176" xfId="0" applyFont="1" applyBorder="1" applyAlignment="1">
      <alignment horizontal="center" vertical="center"/>
    </xf>
    <xf numFmtId="0" fontId="46" fillId="0" borderId="88" xfId="0" applyFont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7" fillId="0" borderId="0" xfId="0" applyFont="1" applyAlignment="1">
      <alignment horizontal="center" vertical="center"/>
    </xf>
    <xf numFmtId="0" fontId="3" fillId="0" borderId="188" xfId="0" quotePrefix="1" applyFont="1" applyBorder="1" applyAlignment="1">
      <alignment horizontal="center" vertical="center"/>
    </xf>
    <xf numFmtId="0" fontId="3" fillId="0" borderId="195" xfId="0" quotePrefix="1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49" fontId="33" fillId="4" borderId="0" xfId="0" applyNumberFormat="1" applyFont="1" applyFill="1" applyAlignment="1">
      <alignment horizontal="center" vertical="center" textRotation="58"/>
    </xf>
    <xf numFmtId="49" fontId="33" fillId="4" borderId="186" xfId="0" applyNumberFormat="1" applyFont="1" applyFill="1" applyBorder="1" applyAlignment="1">
      <alignment horizontal="center" vertical="center" textRotation="58"/>
    </xf>
    <xf numFmtId="0" fontId="27" fillId="0" borderId="178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/>
    </xf>
    <xf numFmtId="0" fontId="6" fillId="0" borderId="187" xfId="0" applyFont="1" applyBorder="1" applyAlignment="1">
      <alignment horizontal="center" vertical="center"/>
    </xf>
    <xf numFmtId="0" fontId="6" fillId="0" borderId="194" xfId="0" applyFont="1" applyBorder="1" applyAlignment="1">
      <alignment horizontal="center" vertical="center"/>
    </xf>
    <xf numFmtId="0" fontId="45" fillId="0" borderId="6" xfId="0" applyFont="1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0" fontId="45" fillId="0" borderId="8" xfId="0" applyFont="1" applyBorder="1" applyAlignment="1">
      <alignment horizontal="center" vertical="center"/>
    </xf>
    <xf numFmtId="0" fontId="34" fillId="2" borderId="67" xfId="0" applyFont="1" applyFill="1" applyBorder="1" applyAlignment="1">
      <alignment horizontal="center" vertical="center"/>
    </xf>
    <xf numFmtId="0" fontId="34" fillId="2" borderId="68" xfId="0" applyFont="1" applyFill="1" applyBorder="1" applyAlignment="1">
      <alignment horizontal="center" vertical="center"/>
    </xf>
    <xf numFmtId="0" fontId="34" fillId="2" borderId="69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7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73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/>
    </xf>
    <xf numFmtId="0" fontId="9" fillId="0" borderId="75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 textRotation="45"/>
    </xf>
    <xf numFmtId="0" fontId="2" fillId="3" borderId="3" xfId="0" applyFont="1" applyFill="1" applyBorder="1" applyAlignment="1">
      <alignment horizontal="center" vertical="center"/>
    </xf>
    <xf numFmtId="0" fontId="18" fillId="9" borderId="3" xfId="0" applyFont="1" applyFill="1" applyBorder="1" applyAlignment="1" applyProtection="1">
      <alignment horizontal="center" vertical="center"/>
      <protection locked="0"/>
    </xf>
    <xf numFmtId="0" fontId="18" fillId="9" borderId="6" xfId="0" applyFont="1" applyFill="1" applyBorder="1" applyAlignment="1" applyProtection="1">
      <alignment horizontal="center" vertical="center"/>
      <protection locked="0"/>
    </xf>
    <xf numFmtId="0" fontId="18" fillId="9" borderId="7" xfId="0" applyFont="1" applyFill="1" applyBorder="1" applyAlignment="1" applyProtection="1">
      <alignment horizontal="center" vertical="center"/>
      <protection locked="0"/>
    </xf>
    <xf numFmtId="0" fontId="18" fillId="9" borderId="8" xfId="0" applyFont="1" applyFill="1" applyBorder="1" applyAlignment="1" applyProtection="1">
      <alignment horizontal="center" vertical="center"/>
      <protection locked="0"/>
    </xf>
    <xf numFmtId="0" fontId="36" fillId="0" borderId="25" xfId="0" applyFont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8" fillId="0" borderId="110" xfId="0" applyFont="1" applyBorder="1" applyAlignment="1">
      <alignment horizontal="center" vertical="center"/>
    </xf>
    <xf numFmtId="0" fontId="48" fillId="0" borderId="111" xfId="0" applyFont="1" applyBorder="1" applyAlignment="1">
      <alignment horizontal="center" vertical="center"/>
    </xf>
    <xf numFmtId="0" fontId="48" fillId="0" borderId="112" xfId="0" applyFont="1" applyBorder="1" applyAlignment="1">
      <alignment horizontal="center" vertical="center"/>
    </xf>
    <xf numFmtId="0" fontId="48" fillId="0" borderId="113" xfId="0" applyFont="1" applyBorder="1" applyAlignment="1">
      <alignment horizontal="center" vertical="center"/>
    </xf>
    <xf numFmtId="0" fontId="48" fillId="0" borderId="114" xfId="0" applyFont="1" applyBorder="1" applyAlignment="1">
      <alignment horizontal="center" vertical="center"/>
    </xf>
    <xf numFmtId="0" fontId="48" fillId="0" borderId="115" xfId="0" applyFont="1" applyBorder="1" applyAlignment="1">
      <alignment horizontal="center" vertical="center"/>
    </xf>
    <xf numFmtId="0" fontId="35" fillId="3" borderId="73" xfId="0" applyFont="1" applyFill="1" applyBorder="1" applyAlignment="1">
      <alignment horizontal="center" vertical="center"/>
    </xf>
    <xf numFmtId="0" fontId="35" fillId="3" borderId="74" xfId="0" applyFont="1" applyFill="1" applyBorder="1" applyAlignment="1">
      <alignment horizontal="center" vertical="center"/>
    </xf>
    <xf numFmtId="0" fontId="35" fillId="3" borderId="75" xfId="0" applyFont="1" applyFill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15" fontId="37" fillId="0" borderId="0" xfId="0" applyNumberFormat="1" applyFont="1" applyAlignment="1">
      <alignment horizontal="right" vertical="center"/>
    </xf>
    <xf numFmtId="0" fontId="36" fillId="0" borderId="0" xfId="0" applyFont="1" applyAlignment="1">
      <alignment horizontal="center" vertical="center"/>
    </xf>
    <xf numFmtId="0" fontId="49" fillId="0" borderId="109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49" fillId="8" borderId="51" xfId="0" applyFont="1" applyFill="1" applyBorder="1" applyAlignment="1">
      <alignment horizontal="center" vertical="center"/>
    </xf>
    <xf numFmtId="0" fontId="49" fillId="8" borderId="52" xfId="0" applyFont="1" applyFill="1" applyBorder="1" applyAlignment="1">
      <alignment horizontal="center" vertical="center"/>
    </xf>
    <xf numFmtId="0" fontId="49" fillId="0" borderId="108" xfId="0" applyFont="1" applyBorder="1" applyAlignment="1">
      <alignment horizontal="center" vertical="center"/>
    </xf>
    <xf numFmtId="0" fontId="2" fillId="3" borderId="73" xfId="0" applyFont="1" applyFill="1" applyBorder="1" applyAlignment="1">
      <alignment horizontal="center" vertical="center"/>
    </xf>
    <xf numFmtId="0" fontId="2" fillId="3" borderId="74" xfId="0" applyFont="1" applyFill="1" applyBorder="1" applyAlignment="1">
      <alignment horizontal="center" vertical="center"/>
    </xf>
    <xf numFmtId="0" fontId="2" fillId="3" borderId="75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 textRotation="45"/>
    </xf>
    <xf numFmtId="0" fontId="9" fillId="0" borderId="65" xfId="0" applyFont="1" applyBorder="1" applyAlignment="1">
      <alignment horizontal="center" vertical="center"/>
    </xf>
    <xf numFmtId="0" fontId="34" fillId="3" borderId="190" xfId="0" applyFont="1" applyFill="1" applyBorder="1" applyAlignment="1">
      <alignment horizontal="center" vertical="center"/>
    </xf>
    <xf numFmtId="0" fontId="34" fillId="3" borderId="0" xfId="0" applyFont="1" applyFill="1" applyAlignment="1">
      <alignment horizontal="center" vertical="center"/>
    </xf>
    <xf numFmtId="0" fontId="49" fillId="6" borderId="51" xfId="0" applyFont="1" applyFill="1" applyBorder="1" applyAlignment="1">
      <alignment horizontal="center" vertical="center"/>
    </xf>
    <xf numFmtId="0" fontId="49" fillId="6" borderId="52" xfId="0" applyFont="1" applyFill="1" applyBorder="1" applyAlignment="1">
      <alignment horizontal="center" vertical="center"/>
    </xf>
    <xf numFmtId="0" fontId="49" fillId="7" borderId="51" xfId="0" applyFont="1" applyFill="1" applyBorder="1" applyAlignment="1">
      <alignment horizontal="center" vertical="center"/>
    </xf>
    <xf numFmtId="0" fontId="49" fillId="7" borderId="52" xfId="0" applyFont="1" applyFill="1" applyBorder="1" applyAlignment="1">
      <alignment horizontal="center" vertical="center"/>
    </xf>
    <xf numFmtId="0" fontId="33" fillId="2" borderId="47" xfId="0" applyFont="1" applyFill="1" applyBorder="1" applyAlignment="1">
      <alignment horizontal="center" vertical="center"/>
    </xf>
    <xf numFmtId="0" fontId="33" fillId="2" borderId="48" xfId="0" applyFont="1" applyFill="1" applyBorder="1" applyAlignment="1">
      <alignment horizontal="center" vertical="center"/>
    </xf>
    <xf numFmtId="0" fontId="33" fillId="2" borderId="49" xfId="0" applyFont="1" applyFill="1" applyBorder="1" applyAlignment="1">
      <alignment horizontal="center" vertical="center"/>
    </xf>
    <xf numFmtId="0" fontId="26" fillId="5" borderId="148" xfId="0" applyFont="1" applyFill="1" applyBorder="1" applyAlignment="1">
      <alignment horizontal="center"/>
    </xf>
    <xf numFmtId="0" fontId="26" fillId="5" borderId="149" xfId="0" applyFont="1" applyFill="1" applyBorder="1" applyAlignment="1">
      <alignment horizontal="center"/>
    </xf>
    <xf numFmtId="0" fontId="26" fillId="5" borderId="150" xfId="0" applyFont="1" applyFill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26" fillId="5" borderId="90" xfId="0" applyFont="1" applyFill="1" applyBorder="1" applyAlignment="1">
      <alignment horizontal="center"/>
    </xf>
    <xf numFmtId="0" fontId="26" fillId="5" borderId="91" xfId="0" applyFont="1" applyFill="1" applyBorder="1" applyAlignment="1">
      <alignment horizontal="center"/>
    </xf>
    <xf numFmtId="0" fontId="26" fillId="5" borderId="92" xfId="0" applyFont="1" applyFill="1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104775</xdr:rowOff>
    </xdr:from>
    <xdr:to>
      <xdr:col>1</xdr:col>
      <xdr:colOff>1027066</xdr:colOff>
      <xdr:row>6</xdr:row>
      <xdr:rowOff>44450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7186370-7CD0-4E0F-874A-A02CFB2D2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325" y="104775"/>
          <a:ext cx="1023891" cy="1044575"/>
        </a:xfrm>
        <a:prstGeom prst="rect">
          <a:avLst/>
        </a:prstGeom>
      </xdr:spPr>
    </xdr:pic>
    <xdr:clientData/>
  </xdr:twoCellAnchor>
  <xdr:twoCellAnchor editAs="oneCell">
    <xdr:from>
      <xdr:col>4</xdr:col>
      <xdr:colOff>1701800</xdr:colOff>
      <xdr:row>0</xdr:row>
      <xdr:rowOff>0</xdr:rowOff>
    </xdr:from>
    <xdr:to>
      <xdr:col>5</xdr:col>
      <xdr:colOff>0</xdr:colOff>
      <xdr:row>6</xdr:row>
      <xdr:rowOff>108420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AB77545-C894-4305-8556-2A00FA14C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2750" y="0"/>
          <a:ext cx="850900" cy="12133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16179</xdr:colOff>
      <xdr:row>3</xdr:row>
      <xdr:rowOff>99672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626AF3-FFE7-4855-AF25-F096514F4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46290" cy="875783"/>
        </a:xfrm>
        <a:prstGeom prst="rect">
          <a:avLst/>
        </a:prstGeom>
      </xdr:spPr>
    </xdr:pic>
    <xdr:clientData/>
  </xdr:twoCellAnchor>
  <xdr:twoCellAnchor editAs="oneCell">
    <xdr:from>
      <xdr:col>0</xdr:col>
      <xdr:colOff>638470</xdr:colOff>
      <xdr:row>45</xdr:row>
      <xdr:rowOff>120650</xdr:rowOff>
    </xdr:from>
    <xdr:to>
      <xdr:col>6</xdr:col>
      <xdr:colOff>24775</xdr:colOff>
      <xdr:row>57</xdr:row>
      <xdr:rowOff>12701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F6F8BB8F-8B69-4875-9FF0-B9B8E4275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470" y="8959850"/>
          <a:ext cx="2662905" cy="2298700"/>
        </a:xfrm>
        <a:prstGeom prst="rect">
          <a:avLst/>
        </a:prstGeom>
      </xdr:spPr>
    </xdr:pic>
    <xdr:clientData/>
  </xdr:twoCellAnchor>
  <xdr:twoCellAnchor editAs="oneCell">
    <xdr:from>
      <xdr:col>18</xdr:col>
      <xdr:colOff>690562</xdr:colOff>
      <xdr:row>0</xdr:row>
      <xdr:rowOff>0</xdr:rowOff>
    </xdr:from>
    <xdr:to>
      <xdr:col>19</xdr:col>
      <xdr:colOff>174625</xdr:colOff>
      <xdr:row>8</xdr:row>
      <xdr:rowOff>115280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54562A18-4177-436E-A941-ED1D26E2A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223750" y="0"/>
          <a:ext cx="1277938" cy="1805968"/>
        </a:xfrm>
        <a:prstGeom prst="rect">
          <a:avLst/>
        </a:prstGeom>
      </xdr:spPr>
    </xdr:pic>
    <xdr:clientData/>
  </xdr:twoCellAnchor>
  <xdr:twoCellAnchor editAs="oneCell">
    <xdr:from>
      <xdr:col>15</xdr:col>
      <xdr:colOff>50799</xdr:colOff>
      <xdr:row>45</xdr:row>
      <xdr:rowOff>25399</xdr:rowOff>
    </xdr:from>
    <xdr:to>
      <xdr:col>17</xdr:col>
      <xdr:colOff>330529</xdr:colOff>
      <xdr:row>58</xdr:row>
      <xdr:rowOff>114301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F91B7AD8-4D31-47F6-BD20-EA391134E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28049" y="8864599"/>
          <a:ext cx="1892631" cy="26987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1004841</xdr:colOff>
      <xdr:row>6</xdr:row>
      <xdr:rowOff>44450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C4BBE6-DAF0-49C7-85E3-0ED4E16BA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925" y="104775"/>
          <a:ext cx="1017541" cy="10445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gselnat-my.sharepoint.com/personal/p-petit_ugsel_org/Documents/2024%20FISEC%20BUCAREST/2024-2025/CN%202025%20-OnD/FB/MG%20ELITE%20-POIRE%20SUR%20VIE/FB%20-MG%20ELITE%20-POIRE%20SUR%20VIE-licences-arbitres-classement.xlsx" TargetMode="External"/><Relationship Id="rId1" Type="http://schemas.openxmlformats.org/officeDocument/2006/relationships/externalLinkPath" Target="https://ugselnat-my.sharepoint.com/personal/p-petit_ugsel_org/Documents/2024-2025/2024-2025/CN%202025%20-OnD/FB/MG%20ELITE%20-POIRE%20SUR%20VIE/FB%20-MG%20ELITE%20-POIRE%20SUR%20VIE-licences-arbitres-classe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G Elite-CAUTION "/>
      <sheetName val="CLASSEMENT 2025"/>
      <sheetName val="ARBITRES COORDONNEES -VALIDATIO"/>
      <sheetName val="LE PONT DE BEAUVOISIN"/>
      <sheetName val="MARVEJOLS"/>
      <sheetName val="BAUGE"/>
      <sheetName val="SAUMUR"/>
      <sheetName val="ST-LÔ"/>
      <sheetName val="PONTIVY"/>
      <sheetName val="QUESTEMBERT"/>
      <sheetName val="BOUVIGNY-BOYEFFLES"/>
      <sheetName val="BETHUNE"/>
      <sheetName val="THONON-LES-BAINS"/>
      <sheetName val="LE POIRÉ SUR VIE"/>
      <sheetName val="ENTRE-DEUX-GUIERS"/>
      <sheetName val=" TS LES JOUEURS "/>
      <sheetName val="TS LES JEUNES OFF"/>
    </sheetNames>
    <sheetDataSet>
      <sheetData sheetId="0"/>
      <sheetData sheetId="1"/>
      <sheetData sheetId="2"/>
      <sheetData sheetId="3">
        <row r="17">
          <cell r="I17">
            <v>14.454529898575071</v>
          </cell>
        </row>
      </sheetData>
      <sheetData sheetId="4">
        <row r="17">
          <cell r="I17">
            <v>14.765115217887292</v>
          </cell>
        </row>
      </sheetData>
      <sheetData sheetId="5">
        <row r="17">
          <cell r="I17">
            <v>14.793774500653353</v>
          </cell>
        </row>
      </sheetData>
      <sheetData sheetId="6">
        <row r="17">
          <cell r="I17">
            <v>14.644888308132662</v>
          </cell>
        </row>
      </sheetData>
      <sheetData sheetId="7">
        <row r="17">
          <cell r="I17">
            <v>14.286019849418206</v>
          </cell>
        </row>
      </sheetData>
      <sheetData sheetId="8">
        <row r="17">
          <cell r="I17">
            <v>14.816495550992471</v>
          </cell>
        </row>
      </sheetData>
      <sheetData sheetId="9">
        <row r="17">
          <cell r="I17">
            <v>14.745364320826333</v>
          </cell>
        </row>
      </sheetData>
      <sheetData sheetId="10">
        <row r="17">
          <cell r="I17">
            <v>14.947420820110757</v>
          </cell>
        </row>
      </sheetData>
      <sheetData sheetId="11">
        <row r="17">
          <cell r="I17">
            <v>14.127247837720118</v>
          </cell>
        </row>
      </sheetData>
      <sheetData sheetId="12">
        <row r="17">
          <cell r="I17">
            <v>14.666122207703314</v>
          </cell>
        </row>
      </sheetData>
      <sheetData sheetId="13">
        <row r="17">
          <cell r="I17">
            <v>14.545407877543402</v>
          </cell>
        </row>
      </sheetData>
      <sheetData sheetId="14">
        <row r="17">
          <cell r="I17">
            <v>14.581755266560195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DD477-47BF-46A9-8665-9E81E12F7267}">
  <dimension ref="B3:H44"/>
  <sheetViews>
    <sheetView topLeftCell="A7" workbookViewId="0">
      <selection activeCell="H28" sqref="H28"/>
    </sheetView>
  </sheetViews>
  <sheetFormatPr baseColWidth="10" defaultColWidth="10.7265625" defaultRowHeight="14.5" x14ac:dyDescent="0.35"/>
  <cols>
    <col min="1" max="1" width="5.81640625" customWidth="1"/>
    <col min="2" max="2" width="33.1796875" style="1" customWidth="1"/>
    <col min="3" max="3" width="10.54296875" style="68" customWidth="1"/>
    <col min="4" max="4" width="41.1796875" style="1" customWidth="1"/>
    <col min="5" max="5" width="36.54296875" style="1" customWidth="1"/>
    <col min="6" max="6" width="5.7265625" customWidth="1"/>
    <col min="8" max="8" width="36.7265625" customWidth="1"/>
    <col min="9" max="9" width="10.54296875" customWidth="1"/>
    <col min="10" max="10" width="5.7265625" customWidth="1"/>
    <col min="12" max="13" width="36.7265625" customWidth="1"/>
  </cols>
  <sheetData>
    <row r="3" spans="2:8" x14ac:dyDescent="0.35">
      <c r="C3" s="301" t="s">
        <v>0</v>
      </c>
      <c r="D3" s="301"/>
      <c r="E3" s="301"/>
    </row>
    <row r="4" spans="2:8" s="2" customFormat="1" x14ac:dyDescent="0.35">
      <c r="B4" s="74"/>
      <c r="C4" s="301"/>
      <c r="D4" s="301"/>
      <c r="E4" s="301"/>
    </row>
    <row r="5" spans="2:8" s="2" customFormat="1" x14ac:dyDescent="0.35">
      <c r="B5" s="74"/>
      <c r="C5" s="301"/>
      <c r="D5" s="301"/>
      <c r="E5" s="301"/>
    </row>
    <row r="6" spans="2:8" s="2" customFormat="1" x14ac:dyDescent="0.35">
      <c r="B6" s="74"/>
      <c r="C6" s="302" t="s">
        <v>1</v>
      </c>
      <c r="D6" s="302"/>
      <c r="E6" s="302"/>
    </row>
    <row r="7" spans="2:8" s="2" customFormat="1" ht="15" thickBot="1" x14ac:dyDescent="0.4">
      <c r="B7" s="74"/>
      <c r="C7" s="302"/>
      <c r="D7" s="302"/>
      <c r="E7" s="302"/>
    </row>
    <row r="8" spans="2:8" ht="15.5" thickTop="1" thickBot="1" x14ac:dyDescent="0.4">
      <c r="B8" s="71" t="s">
        <v>2</v>
      </c>
      <c r="C8" s="64" t="s">
        <v>3</v>
      </c>
      <c r="D8" s="63" t="s">
        <v>4</v>
      </c>
      <c r="E8" s="70" t="s">
        <v>5</v>
      </c>
    </row>
    <row r="9" spans="2:8" s="3" customFormat="1" ht="15" thickTop="1" x14ac:dyDescent="0.35">
      <c r="B9" s="72" t="s">
        <v>6</v>
      </c>
      <c r="C9" s="65" t="s">
        <v>7</v>
      </c>
      <c r="D9" s="27" t="s">
        <v>8</v>
      </c>
      <c r="E9" s="28" t="s">
        <v>9</v>
      </c>
      <c r="G9"/>
      <c r="H9"/>
    </row>
    <row r="10" spans="2:8" s="3" customFormat="1" x14ac:dyDescent="0.35">
      <c r="B10" s="73" t="s">
        <v>10</v>
      </c>
      <c r="C10" s="66" t="s">
        <v>11</v>
      </c>
      <c r="D10" s="29" t="s">
        <v>12</v>
      </c>
      <c r="E10" s="30" t="s">
        <v>13</v>
      </c>
    </row>
    <row r="11" spans="2:8" s="3" customFormat="1" x14ac:dyDescent="0.35">
      <c r="B11" s="73" t="s">
        <v>14</v>
      </c>
      <c r="C11" s="66" t="s">
        <v>15</v>
      </c>
      <c r="D11" s="29" t="s">
        <v>16</v>
      </c>
      <c r="E11" s="30" t="s">
        <v>17</v>
      </c>
    </row>
    <row r="12" spans="2:8" s="3" customFormat="1" x14ac:dyDescent="0.35">
      <c r="B12" s="73" t="s">
        <v>10</v>
      </c>
      <c r="C12" s="66" t="s">
        <v>18</v>
      </c>
      <c r="D12" s="29" t="s">
        <v>19</v>
      </c>
      <c r="E12" s="30" t="s">
        <v>20</v>
      </c>
    </row>
    <row r="13" spans="2:8" s="3" customFormat="1" x14ac:dyDescent="0.35">
      <c r="B13" s="73" t="s">
        <v>21</v>
      </c>
      <c r="C13" s="66" t="s">
        <v>22</v>
      </c>
      <c r="D13" s="29" t="s">
        <v>23</v>
      </c>
      <c r="E13" s="30" t="s">
        <v>24</v>
      </c>
    </row>
    <row r="14" spans="2:8" s="3" customFormat="1" x14ac:dyDescent="0.35">
      <c r="B14" s="73" t="s">
        <v>25</v>
      </c>
      <c r="C14" s="66" t="s">
        <v>26</v>
      </c>
      <c r="D14" s="29" t="s">
        <v>27</v>
      </c>
      <c r="E14" s="30" t="s">
        <v>28</v>
      </c>
    </row>
    <row r="15" spans="2:8" s="3" customFormat="1" x14ac:dyDescent="0.35">
      <c r="B15" s="73" t="s">
        <v>29</v>
      </c>
      <c r="C15" s="66" t="s">
        <v>30</v>
      </c>
      <c r="D15" s="29" t="s">
        <v>31</v>
      </c>
      <c r="E15" s="30" t="s">
        <v>32</v>
      </c>
    </row>
    <row r="16" spans="2:8" s="3" customFormat="1" x14ac:dyDescent="0.35">
      <c r="B16" s="73" t="s">
        <v>33</v>
      </c>
      <c r="C16" s="66" t="s">
        <v>34</v>
      </c>
      <c r="D16" s="29" t="s">
        <v>31</v>
      </c>
      <c r="E16" s="30" t="s">
        <v>35</v>
      </c>
    </row>
    <row r="17" spans="2:5" s="3" customFormat="1" x14ac:dyDescent="0.35">
      <c r="B17" s="73" t="s">
        <v>21</v>
      </c>
      <c r="C17" s="66" t="s">
        <v>36</v>
      </c>
      <c r="D17" s="29" t="s">
        <v>37</v>
      </c>
      <c r="E17" s="30" t="s">
        <v>38</v>
      </c>
    </row>
    <row r="18" spans="2:5" s="3" customFormat="1" x14ac:dyDescent="0.35">
      <c r="B18" s="73" t="s">
        <v>14</v>
      </c>
      <c r="C18" s="66" t="s">
        <v>39</v>
      </c>
      <c r="D18" s="29" t="s">
        <v>40</v>
      </c>
      <c r="E18" s="30" t="s">
        <v>41</v>
      </c>
    </row>
    <row r="19" spans="2:5" s="3" customFormat="1" x14ac:dyDescent="0.35">
      <c r="B19" s="73" t="s">
        <v>10</v>
      </c>
      <c r="C19" s="66" t="s">
        <v>42</v>
      </c>
      <c r="D19" s="29" t="s">
        <v>43</v>
      </c>
      <c r="E19" s="30" t="s">
        <v>44</v>
      </c>
    </row>
    <row r="20" spans="2:5" ht="15" thickBot="1" x14ac:dyDescent="0.4">
      <c r="B20" s="75" t="s">
        <v>33</v>
      </c>
      <c r="C20" s="67" t="s">
        <v>45</v>
      </c>
      <c r="D20" s="69" t="s">
        <v>46</v>
      </c>
      <c r="E20" s="31" t="s">
        <v>47</v>
      </c>
    </row>
    <row r="21" spans="2:5" ht="15" thickTop="1" x14ac:dyDescent="0.35">
      <c r="C21" s="68" t="s">
        <v>48</v>
      </c>
      <c r="E21" s="56" t="s">
        <v>49</v>
      </c>
    </row>
    <row r="22" spans="2:5" x14ac:dyDescent="0.35">
      <c r="E22" s="56" t="s">
        <v>50</v>
      </c>
    </row>
    <row r="23" spans="2:5" x14ac:dyDescent="0.35">
      <c r="E23" s="56" t="s">
        <v>51</v>
      </c>
    </row>
    <row r="24" spans="2:5" x14ac:dyDescent="0.35">
      <c r="E24" s="56" t="s">
        <v>52</v>
      </c>
    </row>
    <row r="25" spans="2:5" x14ac:dyDescent="0.35">
      <c r="E25" s="56" t="s">
        <v>53</v>
      </c>
    </row>
    <row r="26" spans="2:5" x14ac:dyDescent="0.35">
      <c r="E26" s="56" t="s">
        <v>54</v>
      </c>
    </row>
    <row r="27" spans="2:5" x14ac:dyDescent="0.35">
      <c r="E27" s="56" t="s">
        <v>55</v>
      </c>
    </row>
    <row r="28" spans="2:5" x14ac:dyDescent="0.35">
      <c r="E28" s="56" t="s">
        <v>56</v>
      </c>
    </row>
    <row r="29" spans="2:5" x14ac:dyDescent="0.35">
      <c r="E29" s="56" t="s">
        <v>57</v>
      </c>
    </row>
    <row r="30" spans="2:5" x14ac:dyDescent="0.35">
      <c r="E30" s="56" t="s">
        <v>58</v>
      </c>
    </row>
    <row r="31" spans="2:5" x14ac:dyDescent="0.35">
      <c r="E31" s="56" t="s">
        <v>59</v>
      </c>
    </row>
    <row r="32" spans="2:5" x14ac:dyDescent="0.35">
      <c r="E32" s="56" t="s">
        <v>60</v>
      </c>
    </row>
    <row r="33" spans="5:5" x14ac:dyDescent="0.35">
      <c r="E33" s="56" t="s">
        <v>61</v>
      </c>
    </row>
    <row r="34" spans="5:5" x14ac:dyDescent="0.35">
      <c r="E34" s="56" t="s">
        <v>62</v>
      </c>
    </row>
    <row r="35" spans="5:5" x14ac:dyDescent="0.35">
      <c r="E35" s="56" t="s">
        <v>63</v>
      </c>
    </row>
    <row r="36" spans="5:5" x14ac:dyDescent="0.35">
      <c r="E36" s="56" t="s">
        <v>64</v>
      </c>
    </row>
    <row r="37" spans="5:5" x14ac:dyDescent="0.35">
      <c r="E37" s="56" t="s">
        <v>65</v>
      </c>
    </row>
    <row r="38" spans="5:5" x14ac:dyDescent="0.35">
      <c r="E38" s="56" t="s">
        <v>66</v>
      </c>
    </row>
    <row r="39" spans="5:5" x14ac:dyDescent="0.35">
      <c r="E39" s="56" t="s">
        <v>67</v>
      </c>
    </row>
    <row r="40" spans="5:5" x14ac:dyDescent="0.35">
      <c r="E40" s="56" t="s">
        <v>68</v>
      </c>
    </row>
    <row r="41" spans="5:5" x14ac:dyDescent="0.35">
      <c r="E41" s="56" t="s">
        <v>69</v>
      </c>
    </row>
    <row r="42" spans="5:5" x14ac:dyDescent="0.35">
      <c r="E42" s="56" t="s">
        <v>70</v>
      </c>
    </row>
    <row r="43" spans="5:5" x14ac:dyDescent="0.35">
      <c r="E43" s="56" t="s">
        <v>71</v>
      </c>
    </row>
    <row r="44" spans="5:5" x14ac:dyDescent="0.35">
      <c r="E44" s="56" t="s">
        <v>72</v>
      </c>
    </row>
  </sheetData>
  <mergeCells count="3">
    <mergeCell ref="C3:E5"/>
    <mergeCell ref="C6:E6"/>
    <mergeCell ref="C7:E7"/>
  </mergeCells>
  <dataValidations count="1">
    <dataValidation type="list" allowBlank="1" showInputMessage="1" showErrorMessage="1" sqref="D18" xr:uid="{AE1D16E4-919B-480A-B101-79734541CD44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A60E6-6A42-4B13-87CE-FC36E83A3409}">
  <dimension ref="A1:AL68"/>
  <sheetViews>
    <sheetView tabSelected="1" showRuler="0" topLeftCell="K20" zoomScale="98" zoomScaleNormal="98" workbookViewId="0">
      <selection activeCell="J6" sqref="J6"/>
    </sheetView>
  </sheetViews>
  <sheetFormatPr baseColWidth="10" defaultColWidth="10.81640625" defaultRowHeight="14.5" x14ac:dyDescent="0.35"/>
  <cols>
    <col min="1" max="1" width="9.1796875" style="4" customWidth="1"/>
    <col min="2" max="3" width="5.54296875" style="4" customWidth="1"/>
    <col min="4" max="4" width="19.54296875" style="4" customWidth="1"/>
    <col min="5" max="6" width="3.54296875" style="4" customWidth="1"/>
    <col min="7" max="7" width="19.54296875" style="4" customWidth="1"/>
    <col min="8" max="9" width="5.54296875" style="4" customWidth="1"/>
    <col min="10" max="10" width="25.54296875" style="4" customWidth="1"/>
    <col min="11" max="11" width="4.54296875" style="4" customWidth="1"/>
    <col min="12" max="13" width="5.54296875" style="4" customWidth="1"/>
    <col min="14" max="14" width="19.54296875" style="4" customWidth="1"/>
    <col min="15" max="16" width="3.54296875" style="4" customWidth="1"/>
    <col min="17" max="17" width="19.54296875" style="4" customWidth="1"/>
    <col min="18" max="18" width="5.54296875" style="4" customWidth="1"/>
    <col min="19" max="19" width="25.54296875" style="4" customWidth="1"/>
    <col min="20" max="20" width="4.54296875" style="4" customWidth="1"/>
    <col min="21" max="22" width="5.54296875" style="4" customWidth="1"/>
    <col min="23" max="23" width="19.54296875" style="4" customWidth="1"/>
    <col min="24" max="25" width="3.54296875" style="4" customWidth="1"/>
    <col min="26" max="26" width="19.54296875" style="4" customWidth="1"/>
    <col min="27" max="27" width="5.54296875" style="4" customWidth="1"/>
    <col min="28" max="28" width="25.54296875" style="4" customWidth="1"/>
    <col min="29" max="29" width="21.7265625" style="4" customWidth="1"/>
    <col min="30" max="30" width="5.54296875" style="4" customWidth="1"/>
    <col min="31" max="31" width="4.81640625" style="4" customWidth="1"/>
    <col min="32" max="32" width="19.54296875" style="4" customWidth="1"/>
    <col min="33" max="34" width="3.54296875" style="4" customWidth="1"/>
    <col min="35" max="35" width="19.54296875" style="4" customWidth="1"/>
    <col min="36" max="36" width="5.54296875" style="4" customWidth="1"/>
    <col min="37" max="37" width="25.54296875" style="4" customWidth="1"/>
    <col min="38" max="38" width="3.453125" style="4" customWidth="1"/>
    <col min="39" max="16384" width="10.81640625" style="4"/>
  </cols>
  <sheetData>
    <row r="1" spans="1:38" ht="18.5" x14ac:dyDescent="0.35">
      <c r="D1" s="353" t="s">
        <v>0</v>
      </c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153"/>
      <c r="P1" s="153"/>
      <c r="Q1" s="351" t="s">
        <v>73</v>
      </c>
      <c r="R1" s="351"/>
      <c r="S1" s="351"/>
      <c r="T1" s="351"/>
      <c r="U1" s="351"/>
      <c r="V1" s="351"/>
      <c r="W1" s="351"/>
      <c r="X1" s="351"/>
      <c r="Y1" s="351"/>
      <c r="Z1" s="351"/>
      <c r="AA1" s="154"/>
      <c r="AB1" s="154"/>
      <c r="AC1" s="154"/>
      <c r="AD1" s="154"/>
      <c r="AE1" s="154"/>
      <c r="AF1" s="154"/>
      <c r="AG1" s="154"/>
      <c r="AH1" s="154"/>
      <c r="AI1" s="154"/>
      <c r="AJ1" s="154"/>
    </row>
    <row r="2" spans="1:38" ht="19" thickBot="1" x14ac:dyDescent="0.4"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153"/>
      <c r="P2" s="153"/>
      <c r="Q2" s="352" t="s">
        <v>74</v>
      </c>
      <c r="R2" s="351"/>
      <c r="S2" s="351"/>
      <c r="T2" s="351"/>
      <c r="U2" s="351"/>
      <c r="V2" s="351"/>
      <c r="W2" s="351"/>
      <c r="X2" s="351"/>
      <c r="Y2" s="351"/>
      <c r="Z2" s="351"/>
      <c r="AA2" s="154"/>
      <c r="AB2" s="154"/>
      <c r="AC2" s="154"/>
      <c r="AD2" s="154"/>
      <c r="AE2" s="154"/>
      <c r="AF2" s="154"/>
      <c r="AG2" s="154"/>
      <c r="AH2" s="154"/>
      <c r="AI2" s="154"/>
      <c r="AJ2" s="154"/>
    </row>
    <row r="3" spans="1:38" ht="24" thickBot="1" x14ac:dyDescent="0.4">
      <c r="D3" s="338" t="s">
        <v>75</v>
      </c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40"/>
      <c r="S3" s="152"/>
      <c r="T3" s="153"/>
      <c r="U3" s="153"/>
      <c r="V3" s="338" t="s">
        <v>76</v>
      </c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40"/>
    </row>
    <row r="5" spans="1:38" x14ac:dyDescent="0.35">
      <c r="A5" s="332" t="s">
        <v>77</v>
      </c>
      <c r="B5" s="107"/>
      <c r="C5" s="108"/>
      <c r="D5" s="333" t="s">
        <v>78</v>
      </c>
      <c r="E5" s="333"/>
      <c r="F5" s="333"/>
      <c r="G5" s="333"/>
      <c r="H5" s="26" t="s">
        <v>79</v>
      </c>
      <c r="M5" s="108"/>
      <c r="N5" s="333" t="s">
        <v>80</v>
      </c>
      <c r="O5" s="333"/>
      <c r="P5" s="333"/>
      <c r="Q5" s="333"/>
      <c r="R5" s="26" t="s">
        <v>79</v>
      </c>
      <c r="V5" s="108"/>
      <c r="W5" s="333" t="s">
        <v>81</v>
      </c>
      <c r="X5" s="333"/>
      <c r="Y5" s="333"/>
      <c r="Z5" s="333"/>
      <c r="AA5" s="26" t="s">
        <v>79</v>
      </c>
      <c r="AE5" s="108"/>
      <c r="AF5" s="333" t="s">
        <v>82</v>
      </c>
      <c r="AG5" s="333"/>
      <c r="AH5" s="333"/>
      <c r="AI5" s="333"/>
      <c r="AJ5" s="26" t="s">
        <v>79</v>
      </c>
    </row>
    <row r="6" spans="1:38" x14ac:dyDescent="0.35">
      <c r="A6" s="332"/>
      <c r="C6" s="26" t="s">
        <v>83</v>
      </c>
      <c r="D6" s="334" t="s">
        <v>35</v>
      </c>
      <c r="E6" s="334"/>
      <c r="F6" s="334"/>
      <c r="G6" s="334"/>
      <c r="H6" s="265">
        <f>SUM(C11,C12)</f>
        <v>8</v>
      </c>
      <c r="I6" s="109"/>
      <c r="J6" s="109"/>
      <c r="K6" s="109"/>
      <c r="L6" s="109"/>
      <c r="M6" s="26" t="s">
        <v>53</v>
      </c>
      <c r="N6" s="334" t="s">
        <v>9</v>
      </c>
      <c r="O6" s="334"/>
      <c r="P6" s="334"/>
      <c r="Q6" s="334"/>
      <c r="R6" s="265">
        <f>SUM(M11,M12)</f>
        <v>5</v>
      </c>
      <c r="S6" s="109"/>
      <c r="T6" s="109"/>
      <c r="U6" s="110"/>
      <c r="V6" s="26" t="s">
        <v>50</v>
      </c>
      <c r="W6" s="335" t="s">
        <v>47</v>
      </c>
      <c r="X6" s="336"/>
      <c r="Y6" s="336"/>
      <c r="Z6" s="337"/>
      <c r="AA6" s="265">
        <f>SUM(V11,V12)</f>
        <v>8</v>
      </c>
      <c r="AB6" s="112"/>
      <c r="AC6" s="109"/>
      <c r="AD6" s="110"/>
      <c r="AE6" s="26" t="s">
        <v>56</v>
      </c>
      <c r="AF6" s="335" t="s">
        <v>44</v>
      </c>
      <c r="AG6" s="336"/>
      <c r="AH6" s="336"/>
      <c r="AI6" s="337"/>
      <c r="AJ6" s="265">
        <f>SUM(AE11,AE12)</f>
        <v>3</v>
      </c>
      <c r="AK6" s="112"/>
    </row>
    <row r="7" spans="1:38" x14ac:dyDescent="0.35">
      <c r="A7" s="332"/>
      <c r="C7" s="26" t="s">
        <v>84</v>
      </c>
      <c r="D7" s="334" t="s">
        <v>20</v>
      </c>
      <c r="E7" s="334"/>
      <c r="F7" s="334"/>
      <c r="G7" s="334"/>
      <c r="H7" s="265">
        <f>SUM(H11,C13)</f>
        <v>5</v>
      </c>
      <c r="I7" s="109"/>
      <c r="J7" s="109"/>
      <c r="K7" s="109"/>
      <c r="L7" s="109"/>
      <c r="M7" s="26" t="s">
        <v>54</v>
      </c>
      <c r="N7" s="334" t="s">
        <v>32</v>
      </c>
      <c r="O7" s="334"/>
      <c r="P7" s="334"/>
      <c r="Q7" s="334"/>
      <c r="R7" s="265">
        <f>SUM(R11,M13)</f>
        <v>5</v>
      </c>
      <c r="S7" s="109"/>
      <c r="T7" s="109"/>
      <c r="U7" s="110"/>
      <c r="V7" s="26" t="s">
        <v>51</v>
      </c>
      <c r="W7" s="335" t="s">
        <v>13</v>
      </c>
      <c r="X7" s="336"/>
      <c r="Y7" s="336"/>
      <c r="Z7" s="337"/>
      <c r="AA7" s="265">
        <f>SUM(AA11,V13)</f>
        <v>5</v>
      </c>
      <c r="AB7" s="112"/>
      <c r="AC7" s="109"/>
      <c r="AD7" s="110"/>
      <c r="AE7" s="26" t="s">
        <v>57</v>
      </c>
      <c r="AF7" s="335" t="s">
        <v>28</v>
      </c>
      <c r="AG7" s="336"/>
      <c r="AH7" s="336"/>
      <c r="AI7" s="337"/>
      <c r="AJ7" s="265">
        <f>SUM(AJ11,AE13)</f>
        <v>6</v>
      </c>
      <c r="AK7" s="112"/>
    </row>
    <row r="8" spans="1:38" x14ac:dyDescent="0.35">
      <c r="A8" s="332"/>
      <c r="C8" s="26" t="s">
        <v>49</v>
      </c>
      <c r="D8" s="334" t="s">
        <v>38</v>
      </c>
      <c r="E8" s="334"/>
      <c r="F8" s="334"/>
      <c r="G8" s="334"/>
      <c r="H8" s="265">
        <f>SUM(H12,H13)</f>
        <v>2</v>
      </c>
      <c r="I8" s="109"/>
      <c r="J8" s="109"/>
      <c r="K8" s="109"/>
      <c r="L8" s="109"/>
      <c r="M8" s="26" t="s">
        <v>55</v>
      </c>
      <c r="N8" s="334" t="s">
        <v>41</v>
      </c>
      <c r="O8" s="334"/>
      <c r="P8" s="334"/>
      <c r="Q8" s="334"/>
      <c r="R8" s="265">
        <f>SUM(R12,R13)</f>
        <v>5</v>
      </c>
      <c r="S8" s="109"/>
      <c r="T8" s="109"/>
      <c r="U8" s="110"/>
      <c r="V8" s="26" t="s">
        <v>52</v>
      </c>
      <c r="W8" s="335" t="s">
        <v>24</v>
      </c>
      <c r="X8" s="336"/>
      <c r="Y8" s="336"/>
      <c r="Z8" s="337"/>
      <c r="AA8" s="265">
        <f>SUM(AA12,AA13)</f>
        <v>2</v>
      </c>
      <c r="AB8" s="112"/>
      <c r="AC8" s="109"/>
      <c r="AD8" s="110"/>
      <c r="AE8" s="26" t="s">
        <v>58</v>
      </c>
      <c r="AF8" s="335" t="s">
        <v>17</v>
      </c>
      <c r="AG8" s="336"/>
      <c r="AH8" s="336"/>
      <c r="AI8" s="337"/>
      <c r="AJ8" s="265">
        <f>SUM(AJ12,AJ13)</f>
        <v>4</v>
      </c>
      <c r="AK8" s="112"/>
    </row>
    <row r="9" spans="1:38" ht="15" thickBot="1" x14ac:dyDescent="0.4">
      <c r="A9" s="332"/>
      <c r="D9" s="49"/>
      <c r="E9" s="49"/>
      <c r="F9" s="49"/>
      <c r="G9" s="49"/>
      <c r="H9" s="109"/>
      <c r="I9" s="109"/>
      <c r="J9" s="109"/>
      <c r="K9" s="109"/>
      <c r="L9" s="109"/>
      <c r="N9" s="49"/>
      <c r="O9" s="49"/>
      <c r="P9" s="49"/>
      <c r="Q9" s="49"/>
      <c r="R9" s="109"/>
      <c r="S9" s="109"/>
      <c r="T9" s="109"/>
      <c r="U9" s="109"/>
      <c r="W9" s="49"/>
      <c r="X9" s="49"/>
      <c r="Y9" s="49"/>
      <c r="Z9" s="49"/>
      <c r="AA9" s="109"/>
      <c r="AB9" s="109"/>
      <c r="AC9" s="109"/>
      <c r="AD9" s="109"/>
      <c r="AF9" s="49"/>
      <c r="AG9" s="49"/>
      <c r="AH9" s="49"/>
      <c r="AI9" s="49"/>
      <c r="AJ9" s="109"/>
      <c r="AK9" s="109"/>
    </row>
    <row r="10" spans="1:38" ht="15.5" thickTop="1" thickBot="1" x14ac:dyDescent="0.4">
      <c r="A10" s="332"/>
      <c r="B10" s="101" t="s">
        <v>85</v>
      </c>
      <c r="C10" s="218" t="s">
        <v>86</v>
      </c>
      <c r="D10" s="201"/>
      <c r="E10" s="311" t="s">
        <v>87</v>
      </c>
      <c r="F10" s="311"/>
      <c r="G10" s="202"/>
      <c r="H10" s="203" t="s">
        <v>86</v>
      </c>
      <c r="I10" s="249"/>
      <c r="J10" s="204" t="s">
        <v>88</v>
      </c>
      <c r="K10" s="106"/>
      <c r="L10" s="101" t="s">
        <v>85</v>
      </c>
      <c r="M10" s="218" t="s">
        <v>86</v>
      </c>
      <c r="N10" s="201"/>
      <c r="O10" s="311" t="s">
        <v>87</v>
      </c>
      <c r="P10" s="311"/>
      <c r="Q10" s="202"/>
      <c r="R10" s="203" t="s">
        <v>86</v>
      </c>
      <c r="S10" s="204" t="s">
        <v>88</v>
      </c>
      <c r="T10" s="106"/>
      <c r="U10" s="101" t="s">
        <v>85</v>
      </c>
      <c r="V10" s="218" t="s">
        <v>86</v>
      </c>
      <c r="W10" s="201"/>
      <c r="X10" s="311" t="s">
        <v>87</v>
      </c>
      <c r="Y10" s="311"/>
      <c r="Z10" s="202"/>
      <c r="AA10" s="203" t="s">
        <v>86</v>
      </c>
      <c r="AB10" s="204" t="s">
        <v>88</v>
      </c>
      <c r="AC10" s="106"/>
      <c r="AD10" s="101" t="s">
        <v>85</v>
      </c>
      <c r="AE10" s="218" t="s">
        <v>86</v>
      </c>
      <c r="AF10" s="201"/>
      <c r="AG10" s="311" t="s">
        <v>87</v>
      </c>
      <c r="AH10" s="311"/>
      <c r="AI10" s="202"/>
      <c r="AJ10" s="203" t="s">
        <v>86</v>
      </c>
      <c r="AK10" s="204" t="s">
        <v>88</v>
      </c>
      <c r="AL10" s="106"/>
    </row>
    <row r="11" spans="1:38" ht="15.5" thickTop="1" thickBot="1" x14ac:dyDescent="0.4">
      <c r="A11" s="332"/>
      <c r="B11" s="219" t="s">
        <v>89</v>
      </c>
      <c r="C11" s="220">
        <f>+IF(E11="","",IF(E11&lt;F11,1,IF(E11&gt;F11,4,IF(E11=F11,2))))</f>
        <v>4</v>
      </c>
      <c r="D11" s="225" t="str">
        <f>D6</f>
        <v>BAUGE</v>
      </c>
      <c r="E11" s="207">
        <v>1</v>
      </c>
      <c r="F11" s="207">
        <v>0</v>
      </c>
      <c r="G11" s="208" t="str">
        <f>D7</f>
        <v>ENTRE-DEUX-GUIERS</v>
      </c>
      <c r="H11" s="209">
        <f>IF(F11="","",IF(F11=E11,2,IF(F11&lt;E11,1,IF(F11&gt;E11,4))))</f>
        <v>1</v>
      </c>
      <c r="I11" s="250"/>
      <c r="J11" s="210" t="s">
        <v>90</v>
      </c>
      <c r="K11" s="50"/>
      <c r="L11" s="219" t="s">
        <v>91</v>
      </c>
      <c r="M11" s="220">
        <f>+IF(O11="","",IF(O11&lt;P11,1,IF(O11&gt;P11,4,IF(O11=P11,2))))</f>
        <v>4</v>
      </c>
      <c r="N11" s="211" t="str">
        <f>N6</f>
        <v>LE POIRÉ SUR VIE</v>
      </c>
      <c r="O11" s="206">
        <v>5</v>
      </c>
      <c r="P11" s="206">
        <v>0</v>
      </c>
      <c r="Q11" s="208" t="str">
        <f>N7</f>
        <v>MARVEJOLS</v>
      </c>
      <c r="R11" s="209">
        <f>IF(P11="","",IF(P11=O11,2,IF(P11&lt;O11,1,IF(P11&gt;O11,4))))</f>
        <v>1</v>
      </c>
      <c r="S11" s="210" t="s">
        <v>92</v>
      </c>
      <c r="T11" s="50"/>
      <c r="U11" s="219" t="s">
        <v>89</v>
      </c>
      <c r="V11" s="220">
        <f>+IF(X11="","",IF(X11&lt;Y11,1,IF(X11&gt;Y11,4,IF(X11=Y11,2))))</f>
        <v>4</v>
      </c>
      <c r="W11" s="211" t="str">
        <f>W6</f>
        <v>SAUMUR</v>
      </c>
      <c r="X11" s="206">
        <v>2</v>
      </c>
      <c r="Y11" s="207">
        <v>1</v>
      </c>
      <c r="Z11" s="208" t="str">
        <f>W7</f>
        <v>LE PONT DE BEAUVOISIN</v>
      </c>
      <c r="AA11" s="209">
        <f>IF(Y11="","",IF(Y11=X11,2,IF(Y11&lt;X11,1,IF(Y11&gt;X11,4))))</f>
        <v>1</v>
      </c>
      <c r="AB11" s="210" t="s">
        <v>93</v>
      </c>
      <c r="AC11" s="50"/>
      <c r="AD11" s="219" t="s">
        <v>91</v>
      </c>
      <c r="AE11" s="220">
        <f>+IF(AG11="","",IF(AG11&lt;AH11,1,IF(AG11&gt;AH11,4,IF(AG11=AH11,2))))</f>
        <v>1</v>
      </c>
      <c r="AF11" s="205" t="str">
        <f>AF6</f>
        <v>THONON-LES-BAINS</v>
      </c>
      <c r="AG11" s="206">
        <v>0</v>
      </c>
      <c r="AH11" s="207">
        <v>2</v>
      </c>
      <c r="AI11" s="208" t="str">
        <f>AF7</f>
        <v>ST-LÔ</v>
      </c>
      <c r="AJ11" s="209">
        <f>IF(AH11="","",IF(AH11=AG11,2,IF(AH11&lt;AG11,1,IF(AH11&gt;AG11,4))))</f>
        <v>4</v>
      </c>
      <c r="AK11" s="210" t="s">
        <v>94</v>
      </c>
      <c r="AL11" s="50"/>
    </row>
    <row r="12" spans="1:38" ht="15" thickBot="1" x14ac:dyDescent="0.4">
      <c r="A12" s="332"/>
      <c r="B12" s="221" t="s">
        <v>95</v>
      </c>
      <c r="C12" s="222">
        <f t="shared" ref="C12:C13" si="0">+IF(E12="","",IF(E12&lt;F12,1,IF(E12&gt;F12,4,IF(E12=F12,2))))</f>
        <v>4</v>
      </c>
      <c r="D12" s="211" t="str">
        <f>D7</f>
        <v>ENTRE-DEUX-GUIERS</v>
      </c>
      <c r="E12" s="207">
        <v>3</v>
      </c>
      <c r="F12" s="207">
        <v>0</v>
      </c>
      <c r="G12" s="208" t="str">
        <f>D8</f>
        <v>BETHUNE</v>
      </c>
      <c r="H12" s="209">
        <f t="shared" ref="H12:H13" si="1">IF(F12="","",IF(F12=E12,2,IF(F12&lt;E12,1,IF(F12&gt;E12,4))))</f>
        <v>1</v>
      </c>
      <c r="I12" s="250"/>
      <c r="J12" s="210" t="s">
        <v>96</v>
      </c>
      <c r="K12" s="50"/>
      <c r="L12" s="221" t="s">
        <v>97</v>
      </c>
      <c r="M12" s="222">
        <f t="shared" ref="M12:M13" si="2">+IF(O12="","",IF(O12&lt;P12,1,IF(O12&gt;P12,4,IF(O12=P12,2))))</f>
        <v>1</v>
      </c>
      <c r="N12" s="211" t="str">
        <f>N7</f>
        <v>MARVEJOLS</v>
      </c>
      <c r="O12" s="206">
        <v>0</v>
      </c>
      <c r="P12" s="206">
        <v>3</v>
      </c>
      <c r="Q12" s="208" t="str">
        <f>N8</f>
        <v>QUESTEMBERT</v>
      </c>
      <c r="R12" s="209">
        <f t="shared" ref="R12:R13" si="3">IF(P12="","",IF(P12=O12,2,IF(P12&lt;O12,1,IF(P12&gt;O12,4))))</f>
        <v>4</v>
      </c>
      <c r="S12" s="210" t="s">
        <v>98</v>
      </c>
      <c r="T12" s="50"/>
      <c r="U12" s="221" t="s">
        <v>95</v>
      </c>
      <c r="V12" s="222">
        <f t="shared" ref="V12:V13" si="4">+IF(X12="","",IF(X12&lt;Y12,1,IF(X12&gt;Y12,4,IF(X12=Y12,2))))</f>
        <v>4</v>
      </c>
      <c r="W12" s="211" t="str">
        <f>W7</f>
        <v>LE PONT DE BEAUVOISIN</v>
      </c>
      <c r="X12" s="206">
        <v>1</v>
      </c>
      <c r="Y12" s="207">
        <v>0</v>
      </c>
      <c r="Z12" s="208" t="str">
        <f>W8</f>
        <v>BOUVIGNY-BOYEFFLES</v>
      </c>
      <c r="AA12" s="209">
        <f>IF(Y12="","",IF(Y12=X12,2,IF(Y12&lt;X12,1,IF(Y12&gt;X12,4))))</f>
        <v>1</v>
      </c>
      <c r="AB12" s="210" t="s">
        <v>99</v>
      </c>
      <c r="AC12" s="50"/>
      <c r="AD12" s="221" t="s">
        <v>97</v>
      </c>
      <c r="AE12" s="222">
        <f t="shared" ref="AE12:AE13" si="5">+IF(AG12="","",IF(AG12&lt;AH12,1,IF(AG12&gt;AH12,4,IF(AG12=AH12,2))))</f>
        <v>2</v>
      </c>
      <c r="AF12" s="211" t="str">
        <f>AF7</f>
        <v>ST-LÔ</v>
      </c>
      <c r="AG12" s="206">
        <v>1</v>
      </c>
      <c r="AH12" s="207">
        <v>1</v>
      </c>
      <c r="AI12" s="208" t="str">
        <f>AF8</f>
        <v>PONTIVY</v>
      </c>
      <c r="AJ12" s="209">
        <f t="shared" ref="AJ12:AJ13" si="6">IF(AH12="","",IF(AH12=AG12,2,IF(AH12&lt;AG12,1,IF(AH12&gt;AG12,4))))</f>
        <v>2</v>
      </c>
      <c r="AK12" s="210" t="s">
        <v>100</v>
      </c>
      <c r="AL12" s="50"/>
    </row>
    <row r="13" spans="1:38" ht="15" thickBot="1" x14ac:dyDescent="0.4">
      <c r="A13" s="332"/>
      <c r="B13" s="223" t="s">
        <v>101</v>
      </c>
      <c r="C13" s="224">
        <f t="shared" si="0"/>
        <v>4</v>
      </c>
      <c r="D13" s="212" t="str">
        <f>D6</f>
        <v>BAUGE</v>
      </c>
      <c r="E13" s="214">
        <v>7</v>
      </c>
      <c r="F13" s="214">
        <v>0</v>
      </c>
      <c r="G13" s="215" t="str">
        <f>D8</f>
        <v>BETHUNE</v>
      </c>
      <c r="H13" s="216">
        <f t="shared" si="1"/>
        <v>1</v>
      </c>
      <c r="I13" s="251"/>
      <c r="J13" s="217" t="s">
        <v>102</v>
      </c>
      <c r="K13" s="50"/>
      <c r="L13" s="223" t="s">
        <v>103</v>
      </c>
      <c r="M13" s="224">
        <f t="shared" si="2"/>
        <v>4</v>
      </c>
      <c r="N13" s="212" t="str">
        <f>N6</f>
        <v>LE POIRÉ SUR VIE</v>
      </c>
      <c r="O13" s="213">
        <v>1</v>
      </c>
      <c r="P13" s="213">
        <v>0</v>
      </c>
      <c r="Q13" s="215" t="str">
        <f>N8</f>
        <v>QUESTEMBERT</v>
      </c>
      <c r="R13" s="216">
        <f t="shared" si="3"/>
        <v>1</v>
      </c>
      <c r="S13" s="217" t="s">
        <v>104</v>
      </c>
      <c r="T13" s="50"/>
      <c r="U13" s="223" t="s">
        <v>101</v>
      </c>
      <c r="V13" s="224">
        <f t="shared" si="4"/>
        <v>4</v>
      </c>
      <c r="W13" s="212" t="str">
        <f>W6</f>
        <v>SAUMUR</v>
      </c>
      <c r="X13" s="213">
        <v>2</v>
      </c>
      <c r="Y13" s="214">
        <v>0</v>
      </c>
      <c r="Z13" s="215" t="str">
        <f>W8</f>
        <v>BOUVIGNY-BOYEFFLES</v>
      </c>
      <c r="AA13" s="216">
        <f>IF(Y13="","",IF(Y13=X13,2,IF(Y13&lt;X13,1,IF(Y13&gt;X13,4))))</f>
        <v>1</v>
      </c>
      <c r="AB13" s="217" t="s">
        <v>105</v>
      </c>
      <c r="AC13" s="50"/>
      <c r="AD13" s="223" t="s">
        <v>103</v>
      </c>
      <c r="AE13" s="224">
        <f t="shared" si="5"/>
        <v>2</v>
      </c>
      <c r="AF13" s="212" t="str">
        <f>AF6</f>
        <v>THONON-LES-BAINS</v>
      </c>
      <c r="AG13" s="213">
        <v>1</v>
      </c>
      <c r="AH13" s="214">
        <v>1</v>
      </c>
      <c r="AI13" s="215" t="str">
        <f>AF8</f>
        <v>PONTIVY</v>
      </c>
      <c r="AJ13" s="216">
        <f t="shared" si="6"/>
        <v>2</v>
      </c>
      <c r="AK13" s="217" t="s">
        <v>106</v>
      </c>
      <c r="AL13" s="50"/>
    </row>
    <row r="14" spans="1:38" ht="15" thickTop="1" x14ac:dyDescent="0.35">
      <c r="D14" s="111"/>
      <c r="E14" s="111"/>
      <c r="F14" s="111"/>
      <c r="G14" s="49"/>
    </row>
    <row r="15" spans="1:38" ht="15" customHeight="1" x14ac:dyDescent="0.35">
      <c r="A15" s="362" t="s">
        <v>107</v>
      </c>
      <c r="B15" s="113"/>
      <c r="C15" s="113"/>
      <c r="D15" s="341" t="s">
        <v>108</v>
      </c>
      <c r="E15" s="341"/>
      <c r="F15" s="341"/>
      <c r="G15" s="341"/>
      <c r="H15" s="26" t="s">
        <v>79</v>
      </c>
      <c r="M15" s="113"/>
      <c r="N15" s="341" t="s">
        <v>109</v>
      </c>
      <c r="O15" s="341"/>
      <c r="P15" s="341"/>
      <c r="Q15" s="341"/>
      <c r="R15" s="26" t="s">
        <v>79</v>
      </c>
      <c r="S15" s="106"/>
      <c r="V15" s="108"/>
      <c r="W15" s="341" t="s">
        <v>110</v>
      </c>
      <c r="X15" s="341"/>
      <c r="Y15" s="341"/>
      <c r="Z15" s="341"/>
      <c r="AA15" s="26" t="s">
        <v>79</v>
      </c>
      <c r="AB15" s="106"/>
      <c r="AE15" s="108"/>
      <c r="AF15" s="341" t="s">
        <v>111</v>
      </c>
      <c r="AG15" s="341"/>
      <c r="AH15" s="341"/>
      <c r="AI15" s="341"/>
      <c r="AJ15" s="26" t="s">
        <v>79</v>
      </c>
      <c r="AK15" s="106"/>
    </row>
    <row r="16" spans="1:38" x14ac:dyDescent="0.35">
      <c r="A16" s="362"/>
      <c r="C16" s="26" t="s">
        <v>59</v>
      </c>
      <c r="D16" s="312" t="str">
        <f>B28</f>
        <v>BAUGE</v>
      </c>
      <c r="E16" s="312"/>
      <c r="F16" s="312"/>
      <c r="G16" s="312"/>
      <c r="H16" s="259">
        <f>'CLASSEMENT '!F22</f>
        <v>12</v>
      </c>
      <c r="I16" s="258"/>
      <c r="K16" s="109"/>
      <c r="L16" s="109"/>
      <c r="M16" s="26" t="s">
        <v>62</v>
      </c>
      <c r="N16" s="312" t="str">
        <f>B32</f>
        <v>SAUMUR</v>
      </c>
      <c r="O16" s="312"/>
      <c r="P16" s="312"/>
      <c r="Q16" s="312"/>
      <c r="R16" s="259">
        <f>'CLASSEMENT '!F25</f>
        <v>13</v>
      </c>
      <c r="T16" s="109"/>
      <c r="U16" s="110"/>
      <c r="V16" s="26" t="s">
        <v>65</v>
      </c>
      <c r="W16" s="315" t="str">
        <f>B36</f>
        <v>LE POIRÉ SUR VIE</v>
      </c>
      <c r="X16" s="316"/>
      <c r="Y16" s="316"/>
      <c r="Z16" s="317"/>
      <c r="AA16" s="259">
        <f>'CLASSEMENT '!F28</f>
        <v>13</v>
      </c>
      <c r="AC16" s="109"/>
      <c r="AD16" s="110"/>
      <c r="AE16" s="26" t="s">
        <v>68</v>
      </c>
      <c r="AF16" s="315" t="str">
        <f>B40</f>
        <v>ST-LÔ</v>
      </c>
      <c r="AG16" s="316"/>
      <c r="AH16" s="316"/>
      <c r="AI16" s="317"/>
      <c r="AJ16" s="259">
        <f>'CLASSEMENT '!F31</f>
        <v>12</v>
      </c>
    </row>
    <row r="17" spans="1:38" x14ac:dyDescent="0.35">
      <c r="A17" s="362"/>
      <c r="C17" s="26" t="s">
        <v>60</v>
      </c>
      <c r="D17" s="312" t="str">
        <f>B33</f>
        <v>LE PONT DE BEAUVOISIN</v>
      </c>
      <c r="E17" s="312"/>
      <c r="F17" s="312"/>
      <c r="G17" s="312"/>
      <c r="H17" s="259">
        <f>'CLASSEMENT '!F23</f>
        <v>11</v>
      </c>
      <c r="I17" s="258"/>
      <c r="K17" s="109"/>
      <c r="L17" s="109"/>
      <c r="M17" s="26" t="s">
        <v>63</v>
      </c>
      <c r="N17" s="312" t="str">
        <f>B37</f>
        <v>QUESTEMBERT</v>
      </c>
      <c r="O17" s="312"/>
      <c r="P17" s="312"/>
      <c r="Q17" s="312"/>
      <c r="R17" s="259">
        <f>'CLASSEMENT '!F26</f>
        <v>7</v>
      </c>
      <c r="T17" s="109"/>
      <c r="U17" s="110"/>
      <c r="V17" s="26" t="s">
        <v>66</v>
      </c>
      <c r="W17" s="315" t="str">
        <f>B41</f>
        <v>PONTIVY</v>
      </c>
      <c r="X17" s="316"/>
      <c r="Y17" s="316"/>
      <c r="Z17" s="317"/>
      <c r="AA17" s="259">
        <f>'CLASSEMENT '!F29</f>
        <v>12</v>
      </c>
      <c r="AC17" s="109"/>
      <c r="AD17" s="110"/>
      <c r="AE17" s="26" t="s">
        <v>69</v>
      </c>
      <c r="AF17" s="315" t="str">
        <f>B29</f>
        <v>ENTRE-DEUX-GUIERS</v>
      </c>
      <c r="AG17" s="316"/>
      <c r="AH17" s="316"/>
      <c r="AI17" s="317"/>
      <c r="AJ17" s="259">
        <f>'CLASSEMENT '!F32</f>
        <v>7</v>
      </c>
    </row>
    <row r="18" spans="1:38" x14ac:dyDescent="0.35">
      <c r="A18" s="362"/>
      <c r="C18" s="26" t="s">
        <v>61</v>
      </c>
      <c r="D18" s="312" t="str">
        <f>B38</f>
        <v>MARVEJOLS</v>
      </c>
      <c r="E18" s="312"/>
      <c r="F18" s="312"/>
      <c r="G18" s="312"/>
      <c r="H18" s="259">
        <f>'CLASSEMENT '!F24</f>
        <v>5</v>
      </c>
      <c r="I18" s="258"/>
      <c r="K18" s="258"/>
      <c r="L18" s="109"/>
      <c r="M18" s="26" t="s">
        <v>64</v>
      </c>
      <c r="N18" s="312" t="str">
        <f>B42</f>
        <v>THONON-LES-BAINS</v>
      </c>
      <c r="O18" s="312"/>
      <c r="P18" s="312"/>
      <c r="Q18" s="312"/>
      <c r="R18" s="259">
        <f>'CLASSEMENT '!F27</f>
        <v>11</v>
      </c>
      <c r="T18" s="109"/>
      <c r="U18" s="110"/>
      <c r="V18" s="26" t="s">
        <v>67</v>
      </c>
      <c r="W18" s="315" t="str">
        <f>B30</f>
        <v>BETHUNE</v>
      </c>
      <c r="X18" s="316"/>
      <c r="Y18" s="316"/>
      <c r="Z18" s="317"/>
      <c r="AA18" s="259">
        <f>'CLASSEMENT '!F30</f>
        <v>4</v>
      </c>
      <c r="AC18" s="109"/>
      <c r="AD18" s="110"/>
      <c r="AE18" s="26" t="s">
        <v>70</v>
      </c>
      <c r="AF18" s="315" t="str">
        <f>B34</f>
        <v>BOUVIGNY-BOYEFFLES</v>
      </c>
      <c r="AG18" s="316"/>
      <c r="AH18" s="316"/>
      <c r="AI18" s="317"/>
      <c r="AJ18" s="259">
        <f>'CLASSEMENT '!F33</f>
        <v>8</v>
      </c>
    </row>
    <row r="19" spans="1:38" ht="15" thickBot="1" x14ac:dyDescent="0.4">
      <c r="A19" s="362"/>
      <c r="B19" s="114"/>
      <c r="C19" s="114"/>
      <c r="D19" s="54"/>
      <c r="E19" s="54"/>
      <c r="F19" s="54"/>
      <c r="G19" s="54"/>
      <c r="H19" s="115"/>
      <c r="I19" s="109"/>
      <c r="J19" s="109"/>
      <c r="K19" s="109"/>
      <c r="L19" s="109"/>
      <c r="N19" s="49"/>
      <c r="O19" s="49"/>
      <c r="P19" s="49"/>
      <c r="Q19" s="49"/>
      <c r="R19" s="109"/>
      <c r="S19" s="109"/>
      <c r="T19" s="109"/>
      <c r="U19" s="109"/>
      <c r="V19" s="116"/>
      <c r="W19" s="49"/>
      <c r="X19" s="49"/>
      <c r="Y19" s="49"/>
      <c r="Z19" s="49"/>
      <c r="AA19" s="109"/>
      <c r="AB19" s="109"/>
      <c r="AC19" s="109"/>
      <c r="AD19" s="109"/>
      <c r="AE19" s="116"/>
      <c r="AF19" s="54"/>
      <c r="AG19" s="49"/>
      <c r="AH19" s="49"/>
      <c r="AI19" s="49"/>
      <c r="AJ19" s="109"/>
      <c r="AK19" s="109"/>
    </row>
    <row r="20" spans="1:38" ht="15.5" thickTop="1" thickBot="1" x14ac:dyDescent="0.4">
      <c r="A20" s="362"/>
      <c r="B20" s="101" t="s">
        <v>85</v>
      </c>
      <c r="C20" s="218" t="s">
        <v>86</v>
      </c>
      <c r="D20" s="201"/>
      <c r="E20" s="311" t="s">
        <v>87</v>
      </c>
      <c r="F20" s="311"/>
      <c r="G20" s="202"/>
      <c r="H20" s="203" t="s">
        <v>86</v>
      </c>
      <c r="I20" s="313" t="s">
        <v>88</v>
      </c>
      <c r="J20" s="314"/>
      <c r="L20" s="101" t="s">
        <v>85</v>
      </c>
      <c r="M20" s="218" t="s">
        <v>86</v>
      </c>
      <c r="N20" s="201"/>
      <c r="O20" s="311" t="s">
        <v>87</v>
      </c>
      <c r="P20" s="311"/>
      <c r="Q20" s="202"/>
      <c r="R20" s="203" t="s">
        <v>86</v>
      </c>
      <c r="S20" s="204" t="s">
        <v>88</v>
      </c>
      <c r="U20" s="101" t="s">
        <v>85</v>
      </c>
      <c r="V20" s="218" t="s">
        <v>86</v>
      </c>
      <c r="W20" s="201"/>
      <c r="X20" s="311" t="s">
        <v>87</v>
      </c>
      <c r="Y20" s="311"/>
      <c r="Z20" s="202"/>
      <c r="AA20" s="203" t="s">
        <v>86</v>
      </c>
      <c r="AB20" s="204" t="s">
        <v>88</v>
      </c>
      <c r="AD20" s="101" t="s">
        <v>85</v>
      </c>
      <c r="AE20" s="218" t="s">
        <v>86</v>
      </c>
      <c r="AF20" s="201"/>
      <c r="AG20" s="311" t="s">
        <v>87</v>
      </c>
      <c r="AH20" s="311"/>
      <c r="AI20" s="202"/>
      <c r="AJ20" s="203" t="s">
        <v>86</v>
      </c>
      <c r="AK20" s="204" t="s">
        <v>88</v>
      </c>
    </row>
    <row r="21" spans="1:38" ht="15" customHeight="1" thickTop="1" thickBot="1" x14ac:dyDescent="0.4">
      <c r="A21" s="362"/>
      <c r="B21" s="219" t="s">
        <v>112</v>
      </c>
      <c r="C21" s="220">
        <f>+IF(E21="","",IF(E21&lt;F21,1,IF(E21&gt;F21,4,IF(E21=F21,2))))</f>
        <v>2</v>
      </c>
      <c r="D21" s="211" t="str">
        <f>D16</f>
        <v>BAUGE</v>
      </c>
      <c r="E21" s="207">
        <v>0</v>
      </c>
      <c r="F21" s="207">
        <v>0</v>
      </c>
      <c r="G21" s="208" t="str">
        <f>D17</f>
        <v>LE PONT DE BEAUVOISIN</v>
      </c>
      <c r="H21" s="209">
        <f>IF(F21="","",IF(F21=E21,2,IF(F21&lt;E21,1,IF(F21&gt;E21,4))))</f>
        <v>2</v>
      </c>
      <c r="I21" s="304" t="s">
        <v>94</v>
      </c>
      <c r="J21" s="305"/>
      <c r="K21" s="53"/>
      <c r="L21" s="219" t="s">
        <v>113</v>
      </c>
      <c r="M21" s="220">
        <f>+IF(O21="","",IF(O21&lt;P21,1,IF(O21&gt;P21,4,IF(O21=P21,2))))</f>
        <v>4</v>
      </c>
      <c r="N21" s="211" t="str">
        <f>N16</f>
        <v>SAUMUR</v>
      </c>
      <c r="O21" s="206">
        <v>1</v>
      </c>
      <c r="P21" s="206">
        <v>0</v>
      </c>
      <c r="Q21" s="208" t="str">
        <f>N17</f>
        <v>QUESTEMBERT</v>
      </c>
      <c r="R21" s="209">
        <f>IF(P21="","",IF(P21=O21,2,IF(P21&lt;O21,1,IF(P21&gt;O21,4))))</f>
        <v>1</v>
      </c>
      <c r="S21" s="210" t="s">
        <v>92</v>
      </c>
      <c r="T21" s="50"/>
      <c r="U21" s="219" t="s">
        <v>112</v>
      </c>
      <c r="V21" s="220">
        <f>+IF(X21="","",IF(X21&lt;Y21,1,IF(X21&gt;Y21,4,IF(X21=Y21,2))))</f>
        <v>1</v>
      </c>
      <c r="W21" s="211" t="str">
        <f>W16</f>
        <v>LE POIRÉ SUR VIE</v>
      </c>
      <c r="X21" s="206">
        <v>1</v>
      </c>
      <c r="Y21" s="207">
        <v>2</v>
      </c>
      <c r="Z21" s="208" t="str">
        <f>W17</f>
        <v>PONTIVY</v>
      </c>
      <c r="AA21" s="209">
        <f>IF(Y21="","",IF(Y21=X21,2,IF(Y21&lt;X21,1,IF(Y21&gt;X21,4))))</f>
        <v>4</v>
      </c>
      <c r="AB21" s="210" t="s">
        <v>93</v>
      </c>
      <c r="AC21" s="50">
        <v>0</v>
      </c>
      <c r="AD21" s="219" t="s">
        <v>113</v>
      </c>
      <c r="AE21" s="220">
        <f>+IF(AG21="","",IF(AG21&lt;AH21,1,IF(AG21&gt;AH21,4,IF(AG21=AH21,2))))</f>
        <v>4</v>
      </c>
      <c r="AF21" s="211" t="str">
        <f>AF16</f>
        <v>ST-LÔ</v>
      </c>
      <c r="AG21" s="206">
        <v>4</v>
      </c>
      <c r="AH21" s="207">
        <v>1</v>
      </c>
      <c r="AI21" s="208" t="str">
        <f>AF17</f>
        <v>ENTRE-DEUX-GUIERS</v>
      </c>
      <c r="AJ21" s="209">
        <f>IF(AH21="","",IF(AH21=AG21,2,IF(AH21&lt;AG21,1,IF(AH21&gt;AG21,4))))</f>
        <v>1</v>
      </c>
      <c r="AK21" s="210" t="s">
        <v>98</v>
      </c>
      <c r="AL21" s="50"/>
    </row>
    <row r="22" spans="1:38" ht="15" thickBot="1" x14ac:dyDescent="0.4">
      <c r="A22" s="362"/>
      <c r="B22" s="221" t="s">
        <v>114</v>
      </c>
      <c r="C22" s="222">
        <f t="shared" ref="C22:C23" si="7">+IF(E22="","",IF(E22&lt;F22,1,IF(E22&gt;F22,4,IF(E22=F22,2))))</f>
        <v>4</v>
      </c>
      <c r="D22" s="211" t="str">
        <f>D17</f>
        <v>LE PONT DE BEAUVOISIN</v>
      </c>
      <c r="E22" s="207">
        <v>1</v>
      </c>
      <c r="F22" s="207">
        <v>0</v>
      </c>
      <c r="G22" s="208" t="str">
        <f>D18</f>
        <v>MARVEJOLS</v>
      </c>
      <c r="H22" s="209">
        <f t="shared" ref="H22:H23" si="8">IF(F22="","",IF(F22=E22,2,IF(F22&lt;E22,1,IF(F22&gt;E22,3))))</f>
        <v>1</v>
      </c>
      <c r="I22" s="304" t="s">
        <v>102</v>
      </c>
      <c r="J22" s="305"/>
      <c r="K22" s="53"/>
      <c r="L22" s="221" t="s">
        <v>115</v>
      </c>
      <c r="M22" s="222">
        <f t="shared" ref="M22:M23" si="9">+IF(O22="","",IF(O22&lt;P22,1,IF(O22&gt;P22,4,IF(O22=P22,2))))</f>
        <v>1</v>
      </c>
      <c r="N22" s="211" t="str">
        <f>N17</f>
        <v>QUESTEMBERT</v>
      </c>
      <c r="O22" s="206">
        <v>0</v>
      </c>
      <c r="P22" s="206">
        <v>3</v>
      </c>
      <c r="Q22" s="208" t="str">
        <f>N18</f>
        <v>THONON-LES-BAINS</v>
      </c>
      <c r="R22" s="209">
        <f t="shared" ref="R22" si="10">IF(P22="","",IF(P22=O22,2,IF(P22&lt;O22,1,IF(P22&gt;O22,4))))</f>
        <v>4</v>
      </c>
      <c r="S22" s="210" t="s">
        <v>96</v>
      </c>
      <c r="T22" s="50"/>
      <c r="U22" s="221" t="s">
        <v>114</v>
      </c>
      <c r="V22" s="222">
        <f t="shared" ref="V22:V23" si="11">+IF(X22="","",IF(X22&lt;Y22,1,IF(X22&gt;Y22,4,IF(X22=Y22,2))))</f>
        <v>4</v>
      </c>
      <c r="W22" s="211" t="str">
        <f>W17</f>
        <v>PONTIVY</v>
      </c>
      <c r="X22" s="206">
        <v>5</v>
      </c>
      <c r="Y22" s="207">
        <v>0</v>
      </c>
      <c r="Z22" s="208" t="str">
        <f>W18</f>
        <v>BETHUNE</v>
      </c>
      <c r="AA22" s="209">
        <f>IF(Y22="","",IF(Y22=X22,2,IF(Y22&lt;X22,1,IF(Y22&gt;X22,4))))</f>
        <v>1</v>
      </c>
      <c r="AB22" s="210" t="s">
        <v>116</v>
      </c>
      <c r="AC22" s="50"/>
      <c r="AD22" s="221" t="s">
        <v>115</v>
      </c>
      <c r="AE22" s="222">
        <f t="shared" ref="AE22:AE23" si="12">+IF(AG22="","",IF(AG22&lt;AH22,1,IF(AG22&gt;AH22,4,IF(AG22=AH22,2))))</f>
        <v>1</v>
      </c>
      <c r="AF22" s="211" t="str">
        <f>AF17</f>
        <v>ENTRE-DEUX-GUIERS</v>
      </c>
      <c r="AG22" s="206">
        <v>0</v>
      </c>
      <c r="AH22" s="207">
        <v>8</v>
      </c>
      <c r="AI22" s="208" t="str">
        <f>AF18</f>
        <v>BOUVIGNY-BOYEFFLES</v>
      </c>
      <c r="AJ22" s="209">
        <f>IF(AH22="","",IF(AH22=AG22,2,IF(AH22&lt;AG22,1,IF(AH22&gt;AG22,4))))</f>
        <v>4</v>
      </c>
      <c r="AK22" s="210" t="s">
        <v>104</v>
      </c>
      <c r="AL22" s="50"/>
    </row>
    <row r="23" spans="1:38" ht="15" thickBot="1" x14ac:dyDescent="0.4">
      <c r="A23" s="362"/>
      <c r="B23" s="223" t="s">
        <v>117</v>
      </c>
      <c r="C23" s="224">
        <f t="shared" si="7"/>
        <v>2</v>
      </c>
      <c r="D23" s="212" t="str">
        <f>D16</f>
        <v>BAUGE</v>
      </c>
      <c r="E23" s="214">
        <v>1</v>
      </c>
      <c r="F23" s="214">
        <v>1</v>
      </c>
      <c r="G23" s="215" t="str">
        <f>D18</f>
        <v>MARVEJOLS</v>
      </c>
      <c r="H23" s="216">
        <f t="shared" si="8"/>
        <v>2</v>
      </c>
      <c r="I23" s="304" t="s">
        <v>105</v>
      </c>
      <c r="J23" s="305"/>
      <c r="K23" s="53"/>
      <c r="L23" s="223" t="s">
        <v>118</v>
      </c>
      <c r="M23" s="224">
        <f t="shared" si="9"/>
        <v>1</v>
      </c>
      <c r="N23" s="212" t="str">
        <f>N16</f>
        <v>SAUMUR</v>
      </c>
      <c r="O23" s="213">
        <v>1</v>
      </c>
      <c r="P23" s="213">
        <v>4</v>
      </c>
      <c r="Q23" s="215" t="str">
        <f>N18</f>
        <v>THONON-LES-BAINS</v>
      </c>
      <c r="R23" s="216">
        <f>IF(P23="","",IF(P23=O23,2,IF(P23&lt;O23,1,IF(P23&gt;O23,4))))</f>
        <v>4</v>
      </c>
      <c r="S23" s="210" t="s">
        <v>96</v>
      </c>
      <c r="T23" s="50"/>
      <c r="U23" s="223" t="s">
        <v>117</v>
      </c>
      <c r="V23" s="224">
        <f t="shared" si="11"/>
        <v>4</v>
      </c>
      <c r="W23" s="212" t="str">
        <f>W16</f>
        <v>LE POIRÉ SUR VIE</v>
      </c>
      <c r="X23" s="213">
        <v>2</v>
      </c>
      <c r="Y23" s="214">
        <v>1</v>
      </c>
      <c r="Z23" s="215" t="str">
        <f>W18</f>
        <v>BETHUNE</v>
      </c>
      <c r="AA23" s="216">
        <f>IF(Y23="","",IF(Y23=X23,2,IF(Y23&lt;X23,1,IF(Y23&gt;X23,4))))</f>
        <v>1</v>
      </c>
      <c r="AB23" s="210" t="s">
        <v>106</v>
      </c>
      <c r="AC23" s="50"/>
      <c r="AD23" s="223" t="s">
        <v>118</v>
      </c>
      <c r="AE23" s="224">
        <f t="shared" si="12"/>
        <v>2</v>
      </c>
      <c r="AF23" s="212" t="str">
        <f>AF16</f>
        <v>ST-LÔ</v>
      </c>
      <c r="AG23" s="213">
        <v>0</v>
      </c>
      <c r="AH23" s="214">
        <v>0</v>
      </c>
      <c r="AI23" s="215" t="str">
        <f>AF18</f>
        <v>BOUVIGNY-BOYEFFLES</v>
      </c>
      <c r="AJ23" s="216">
        <f>IF(AH23="","",IF(AH23=AG23,2,IF(AH23&lt;AG23,1,IF(AH23&gt;AG23,4))))</f>
        <v>2</v>
      </c>
      <c r="AK23" s="210" t="s">
        <v>99</v>
      </c>
      <c r="AL23" s="50"/>
    </row>
    <row r="24" spans="1:38" ht="10" customHeight="1" x14ac:dyDescent="0.35"/>
    <row r="25" spans="1:38" ht="15.65" customHeight="1" x14ac:dyDescent="0.35">
      <c r="H25" s="117"/>
      <c r="I25" s="117"/>
      <c r="S25" s="118"/>
      <c r="T25" s="118"/>
      <c r="U25" s="119" t="s">
        <v>85</v>
      </c>
      <c r="AB25" s="106" t="s">
        <v>88</v>
      </c>
      <c r="AC25" s="101" t="s">
        <v>119</v>
      </c>
      <c r="AD25" s="303" t="s">
        <v>120</v>
      </c>
      <c r="AE25" s="303"/>
      <c r="AF25" s="303"/>
      <c r="AG25" s="109"/>
      <c r="AH25" s="109"/>
      <c r="AI25" s="109"/>
    </row>
    <row r="26" spans="1:38" ht="15.75" customHeight="1" x14ac:dyDescent="0.25">
      <c r="A26" s="364" t="s">
        <v>121</v>
      </c>
      <c r="B26" s="365"/>
      <c r="C26" s="365"/>
      <c r="D26" s="365"/>
      <c r="E26" s="365"/>
      <c r="F26" s="365"/>
      <c r="G26" s="365"/>
      <c r="H26" s="365"/>
      <c r="I26" s="117"/>
      <c r="J26" s="318" t="s">
        <v>122</v>
      </c>
      <c r="K26" s="319"/>
      <c r="L26" s="319"/>
      <c r="M26" s="319"/>
      <c r="N26" s="319"/>
      <c r="O26" s="319"/>
      <c r="P26" s="320"/>
      <c r="R26" s="309" t="s">
        <v>123</v>
      </c>
      <c r="S26" s="309"/>
      <c r="T26" s="310"/>
      <c r="U26" s="195" t="s">
        <v>89</v>
      </c>
      <c r="V26" s="196" t="s">
        <v>124</v>
      </c>
      <c r="W26" s="272" t="str">
        <f>K28</f>
        <v>LE POIRÉ SUR VIE</v>
      </c>
      <c r="X26" s="280">
        <v>1</v>
      </c>
      <c r="Y26" s="280">
        <v>3</v>
      </c>
      <c r="Z26" s="273" t="str">
        <f>K35</f>
        <v>BOUVIGNY-BOYEFFLES</v>
      </c>
      <c r="AA26" s="194" t="s">
        <v>125</v>
      </c>
      <c r="AB26" s="50" t="s">
        <v>93</v>
      </c>
      <c r="AC26" s="50" t="s">
        <v>90</v>
      </c>
      <c r="AD26" s="324" t="s">
        <v>99</v>
      </c>
      <c r="AE26" s="324"/>
      <c r="AF26" s="324"/>
      <c r="AG26" s="120"/>
      <c r="AH26" s="120"/>
      <c r="AI26" s="50"/>
      <c r="AJ26" s="50"/>
    </row>
    <row r="27" spans="1:38" ht="15.75" customHeight="1" x14ac:dyDescent="0.25">
      <c r="A27" s="348" t="s">
        <v>78</v>
      </c>
      <c r="B27" s="349"/>
      <c r="C27" s="349"/>
      <c r="D27" s="349"/>
      <c r="E27" s="349"/>
      <c r="F27" s="349"/>
      <c r="G27" s="350"/>
      <c r="H27" s="255" t="s">
        <v>79</v>
      </c>
      <c r="I27" s="117"/>
      <c r="J27" s="321"/>
      <c r="K27" s="322"/>
      <c r="L27" s="322"/>
      <c r="M27" s="322"/>
      <c r="N27" s="322"/>
      <c r="O27" s="322"/>
      <c r="P27" s="323"/>
      <c r="R27" s="309"/>
      <c r="S27" s="309"/>
      <c r="T27" s="310"/>
      <c r="U27" s="226" t="s">
        <v>89</v>
      </c>
      <c r="V27" s="227" t="s">
        <v>126</v>
      </c>
      <c r="W27" s="274" t="str">
        <f>K29</f>
        <v>SAUMUR</v>
      </c>
      <c r="X27" s="281">
        <v>2</v>
      </c>
      <c r="Y27" s="281">
        <v>1</v>
      </c>
      <c r="Z27" s="275" t="str">
        <f>K34</f>
        <v>LE PONT DE BEAUVOISIN</v>
      </c>
      <c r="AA27" s="228" t="s">
        <v>127</v>
      </c>
      <c r="AB27" s="50" t="s">
        <v>128</v>
      </c>
      <c r="AC27" s="50" t="s">
        <v>106</v>
      </c>
      <c r="AD27" s="324" t="s">
        <v>92</v>
      </c>
      <c r="AE27" s="324"/>
      <c r="AF27" s="324"/>
      <c r="AG27" s="120"/>
      <c r="AH27" s="120"/>
      <c r="AI27" s="151"/>
      <c r="AJ27" s="50"/>
    </row>
    <row r="28" spans="1:38" ht="16" customHeight="1" x14ac:dyDescent="0.25">
      <c r="A28" s="52">
        <v>1</v>
      </c>
      <c r="B28" s="325" t="str">
        <f>'CLASSEMENT '!N5</f>
        <v>BAUGE</v>
      </c>
      <c r="C28" s="326"/>
      <c r="D28" s="326"/>
      <c r="E28" s="326"/>
      <c r="F28" s="326"/>
      <c r="G28" s="327"/>
      <c r="H28" s="256">
        <f>'CLASSEMENT '!O5</f>
        <v>8</v>
      </c>
      <c r="I28" s="117"/>
      <c r="J28" s="121">
        <v>1</v>
      </c>
      <c r="K28" s="308" t="str">
        <f>'CLASSEMENT '!Y22</f>
        <v>LE POIRÉ SUR VIE</v>
      </c>
      <c r="L28" s="306"/>
      <c r="M28" s="306"/>
      <c r="N28" s="306"/>
      <c r="O28" s="306"/>
      <c r="P28" s="307"/>
      <c r="R28" s="309"/>
      <c r="S28" s="309"/>
      <c r="T28" s="310"/>
      <c r="U28" s="197" t="s">
        <v>91</v>
      </c>
      <c r="V28" s="198" t="s">
        <v>129</v>
      </c>
      <c r="W28" s="276" t="str">
        <f>K31</f>
        <v>PONTIVY</v>
      </c>
      <c r="X28" s="282">
        <v>4</v>
      </c>
      <c r="Y28" s="282">
        <v>3</v>
      </c>
      <c r="Z28" s="277" t="str">
        <f>K32</f>
        <v>ST-LÔ</v>
      </c>
      <c r="AA28" s="194" t="s">
        <v>125</v>
      </c>
      <c r="AB28" s="50" t="s">
        <v>90</v>
      </c>
      <c r="AC28" s="50" t="s">
        <v>128</v>
      </c>
      <c r="AD28" s="324" t="s">
        <v>96</v>
      </c>
      <c r="AE28" s="324"/>
      <c r="AF28" s="324"/>
      <c r="AG28" s="120"/>
      <c r="AH28" s="120"/>
      <c r="AI28" s="151"/>
      <c r="AJ28" s="50"/>
    </row>
    <row r="29" spans="1:38" ht="16" customHeight="1" x14ac:dyDescent="0.25">
      <c r="A29" s="52">
        <v>2</v>
      </c>
      <c r="B29" s="363" t="str">
        <f>'CLASSEMENT '!N6</f>
        <v>ENTRE-DEUX-GUIERS</v>
      </c>
      <c r="C29" s="363"/>
      <c r="D29" s="363"/>
      <c r="E29" s="363"/>
      <c r="F29" s="363"/>
      <c r="G29" s="363"/>
      <c r="H29" s="257">
        <f>'CLASSEMENT '!O6</f>
        <v>5</v>
      </c>
      <c r="I29" s="117"/>
      <c r="J29" s="122">
        <v>2</v>
      </c>
      <c r="K29" s="308" t="str">
        <f>'CLASSEMENT '!Y23</f>
        <v>SAUMUR</v>
      </c>
      <c r="L29" s="306"/>
      <c r="M29" s="306"/>
      <c r="N29" s="306"/>
      <c r="O29" s="306"/>
      <c r="P29" s="307"/>
      <c r="R29" s="309"/>
      <c r="S29" s="309"/>
      <c r="T29" s="310"/>
      <c r="U29" s="229" t="s">
        <v>91</v>
      </c>
      <c r="V29" s="227" t="s">
        <v>130</v>
      </c>
      <c r="W29" s="274" t="str">
        <f>K33</f>
        <v>THONON-LES-BAINS</v>
      </c>
      <c r="X29" s="281">
        <v>3</v>
      </c>
      <c r="Y29" s="281">
        <v>2</v>
      </c>
      <c r="Z29" s="275" t="str">
        <f>K30</f>
        <v>BAUGE</v>
      </c>
      <c r="AA29" s="230" t="s">
        <v>127</v>
      </c>
      <c r="AB29" s="50" t="s">
        <v>106</v>
      </c>
      <c r="AC29" s="50" t="s">
        <v>93</v>
      </c>
      <c r="AD29" s="324" t="s">
        <v>102</v>
      </c>
      <c r="AE29" s="324"/>
      <c r="AF29" s="324"/>
      <c r="AG29" s="120"/>
      <c r="AH29" s="120"/>
      <c r="AI29" s="151"/>
      <c r="AJ29" s="50"/>
    </row>
    <row r="30" spans="1:38" ht="16" customHeight="1" x14ac:dyDescent="0.25">
      <c r="A30" s="52">
        <v>3</v>
      </c>
      <c r="B30" s="363" t="str">
        <f>'CLASSEMENT '!N7</f>
        <v>BETHUNE</v>
      </c>
      <c r="C30" s="363"/>
      <c r="D30" s="363"/>
      <c r="E30" s="363"/>
      <c r="F30" s="363"/>
      <c r="G30" s="363"/>
      <c r="H30" s="257">
        <f>'CLASSEMENT '!O7</f>
        <v>2</v>
      </c>
      <c r="I30" s="117"/>
      <c r="J30" s="122">
        <v>3</v>
      </c>
      <c r="K30" s="306" t="str">
        <f>'CLASSEMENT '!Y24</f>
        <v>BAUGE</v>
      </c>
      <c r="L30" s="306"/>
      <c r="M30" s="306"/>
      <c r="N30" s="306"/>
      <c r="O30" s="306"/>
      <c r="P30" s="307"/>
      <c r="R30" s="309"/>
      <c r="S30" s="309"/>
      <c r="T30" s="310"/>
      <c r="U30" s="266" t="s">
        <v>89</v>
      </c>
      <c r="V30" s="267" t="s">
        <v>131</v>
      </c>
      <c r="W30" s="278" t="str">
        <f>K36</f>
        <v>QUESTEMBERT</v>
      </c>
      <c r="X30" s="283">
        <v>1</v>
      </c>
      <c r="Y30" s="283">
        <v>0</v>
      </c>
      <c r="Z30" s="279" t="str">
        <f>K39</f>
        <v>BETHUNE</v>
      </c>
      <c r="AA30" s="268" t="s">
        <v>132</v>
      </c>
      <c r="AB30" s="50" t="s">
        <v>96</v>
      </c>
      <c r="AC30" s="50" t="s">
        <v>100</v>
      </c>
      <c r="AD30" s="324" t="s">
        <v>102</v>
      </c>
      <c r="AE30" s="324"/>
      <c r="AF30" s="324"/>
      <c r="AG30" s="120"/>
      <c r="AH30" s="120"/>
      <c r="AI30" s="151"/>
      <c r="AJ30" s="50"/>
    </row>
    <row r="31" spans="1:38" ht="16" customHeight="1" x14ac:dyDescent="0.25">
      <c r="A31" s="359" t="s">
        <v>81</v>
      </c>
      <c r="B31" s="360"/>
      <c r="C31" s="360"/>
      <c r="D31" s="360"/>
      <c r="E31" s="360"/>
      <c r="F31" s="360"/>
      <c r="G31" s="361"/>
      <c r="H31" s="255" t="s">
        <v>79</v>
      </c>
      <c r="I31" s="117"/>
      <c r="J31" s="123">
        <v>4</v>
      </c>
      <c r="K31" s="306" t="str">
        <f>'CLASSEMENT '!Y25</f>
        <v>PONTIVY</v>
      </c>
      <c r="L31" s="306"/>
      <c r="M31" s="306"/>
      <c r="N31" s="306"/>
      <c r="O31" s="306"/>
      <c r="P31" s="307"/>
      <c r="R31" s="309"/>
      <c r="S31" s="309"/>
      <c r="T31" s="310"/>
      <c r="U31" s="269" t="s">
        <v>91</v>
      </c>
      <c r="V31" s="267" t="s">
        <v>133</v>
      </c>
      <c r="W31" s="278" t="str">
        <f>K37</f>
        <v>ENTRE-DEUX-GUIERS</v>
      </c>
      <c r="X31" s="283">
        <v>1</v>
      </c>
      <c r="Y31" s="283">
        <v>2</v>
      </c>
      <c r="Z31" s="279" t="str">
        <f>K38</f>
        <v>MARVEJOLS</v>
      </c>
      <c r="AA31" s="270" t="s">
        <v>132</v>
      </c>
      <c r="AB31" s="50" t="s">
        <v>94</v>
      </c>
      <c r="AC31" s="50" t="s">
        <v>134</v>
      </c>
      <c r="AD31" s="324" t="s">
        <v>135</v>
      </c>
      <c r="AE31" s="324"/>
      <c r="AF31" s="324"/>
      <c r="AG31" s="120"/>
      <c r="AH31" s="120"/>
      <c r="AI31" s="151"/>
      <c r="AJ31" s="50"/>
    </row>
    <row r="32" spans="1:38" ht="16" customHeight="1" x14ac:dyDescent="0.35">
      <c r="A32" s="52">
        <v>1</v>
      </c>
      <c r="B32" s="325" t="str">
        <f>'CLASSEMENT '!N9</f>
        <v>SAUMUR</v>
      </c>
      <c r="C32" s="326"/>
      <c r="D32" s="326"/>
      <c r="E32" s="326"/>
      <c r="F32" s="326"/>
      <c r="G32" s="327"/>
      <c r="H32" s="257">
        <f>'CLASSEMENT '!O9</f>
        <v>8</v>
      </c>
      <c r="I32" s="117"/>
      <c r="J32" s="121">
        <v>5</v>
      </c>
      <c r="K32" s="308" t="str">
        <f>'CLASSEMENT '!Y26</f>
        <v>ST-LÔ</v>
      </c>
      <c r="L32" s="306"/>
      <c r="M32" s="306"/>
      <c r="N32" s="306"/>
      <c r="O32" s="306"/>
      <c r="P32" s="307"/>
      <c r="R32" s="309"/>
      <c r="S32" s="309"/>
      <c r="T32" s="310"/>
      <c r="U32" s="197" t="s">
        <v>95</v>
      </c>
      <c r="V32" s="200" t="s">
        <v>136</v>
      </c>
      <c r="W32" s="287" t="str">
        <f>IF(X29&lt;Y29,W29,IF(X29&gt;Y29,Z29))</f>
        <v>BAUGE</v>
      </c>
      <c r="X32" s="282">
        <v>2</v>
      </c>
      <c r="Y32" s="282">
        <v>0</v>
      </c>
      <c r="Z32" s="277" t="str">
        <f>IF(Y27&lt;X27,Z27,IF(Y27&gt;X27,W27))</f>
        <v>LE PONT DE BEAUVOISIN</v>
      </c>
      <c r="AA32" s="194" t="s">
        <v>127</v>
      </c>
      <c r="AB32" s="50"/>
      <c r="AC32" s="50"/>
      <c r="AD32" s="324"/>
      <c r="AE32" s="324"/>
      <c r="AF32" s="151"/>
      <c r="AG32" s="120"/>
      <c r="AH32" s="120"/>
      <c r="AI32" s="151"/>
      <c r="AJ32" s="50"/>
    </row>
    <row r="33" spans="1:36" ht="16" customHeight="1" x14ac:dyDescent="0.35">
      <c r="A33" s="52">
        <v>2</v>
      </c>
      <c r="B33" s="325" t="str">
        <f>'CLASSEMENT '!N10</f>
        <v>LE PONT DE BEAUVOISIN</v>
      </c>
      <c r="C33" s="326"/>
      <c r="D33" s="326"/>
      <c r="E33" s="326"/>
      <c r="F33" s="326"/>
      <c r="G33" s="327"/>
      <c r="H33" s="257">
        <f>'CLASSEMENT '!O10</f>
        <v>5</v>
      </c>
      <c r="I33" s="117"/>
      <c r="J33" s="122">
        <v>6</v>
      </c>
      <c r="K33" s="308" t="str">
        <f>'CLASSEMENT '!Y27</f>
        <v>THONON-LES-BAINS</v>
      </c>
      <c r="L33" s="306"/>
      <c r="M33" s="306"/>
      <c r="N33" s="306"/>
      <c r="O33" s="306"/>
      <c r="P33" s="307"/>
      <c r="R33" s="309"/>
      <c r="S33" s="309"/>
      <c r="T33" s="310"/>
      <c r="U33" s="229" t="s">
        <v>95</v>
      </c>
      <c r="V33" s="231" t="s">
        <v>136</v>
      </c>
      <c r="W33" s="288" t="str">
        <f>IF(X28&lt;Y28,W28,IF(X28&gt;Y28,Z28))</f>
        <v>ST-LÔ</v>
      </c>
      <c r="X33" s="281">
        <v>2</v>
      </c>
      <c r="Y33" s="281">
        <v>1</v>
      </c>
      <c r="Z33" s="275" t="str">
        <f>IF(Y26&lt;X26,Z26,IF(Y26&gt;X26,W26))</f>
        <v>LE POIRÉ SUR VIE</v>
      </c>
      <c r="AA33" s="271" t="s">
        <v>125</v>
      </c>
      <c r="AB33" s="50"/>
      <c r="AC33" s="50"/>
      <c r="AD33" s="324"/>
      <c r="AE33" s="324"/>
      <c r="AF33" s="151"/>
      <c r="AG33" s="120"/>
      <c r="AH33" s="120"/>
      <c r="AI33" s="151"/>
      <c r="AJ33" s="50"/>
    </row>
    <row r="34" spans="1:36" ht="16" customHeight="1" x14ac:dyDescent="0.25">
      <c r="A34" s="52">
        <v>3</v>
      </c>
      <c r="B34" s="325" t="str">
        <f>'CLASSEMENT '!N11</f>
        <v>BOUVIGNY-BOYEFFLES</v>
      </c>
      <c r="C34" s="326"/>
      <c r="D34" s="326"/>
      <c r="E34" s="326"/>
      <c r="F34" s="326"/>
      <c r="G34" s="327"/>
      <c r="H34" s="257">
        <f>'CLASSEMENT '!O11</f>
        <v>2</v>
      </c>
      <c r="I34" s="117"/>
      <c r="J34" s="122">
        <v>7</v>
      </c>
      <c r="K34" s="308" t="str">
        <f>'CLASSEMENT '!Y28</f>
        <v>LE PONT DE BEAUVOISIN</v>
      </c>
      <c r="L34" s="306"/>
      <c r="M34" s="306"/>
      <c r="N34" s="306"/>
      <c r="O34" s="306"/>
      <c r="P34" s="307"/>
      <c r="R34" s="309"/>
      <c r="S34" s="309"/>
      <c r="T34" s="310"/>
      <c r="U34" s="269" t="s">
        <v>97</v>
      </c>
      <c r="V34" s="267" t="s">
        <v>137</v>
      </c>
      <c r="W34" s="291" t="str">
        <f>IF(X30&lt;Y30,W30,IF(X30&gt;Y30,Z30))</f>
        <v>BETHUNE</v>
      </c>
      <c r="X34" s="283">
        <v>0</v>
      </c>
      <c r="Y34" s="283">
        <v>11</v>
      </c>
      <c r="Z34" s="279" t="str">
        <f>IF(Y31&lt;X31,Z31,IF(Y31&gt;X31,W31))</f>
        <v>ENTRE-DEUX-GUIERS</v>
      </c>
      <c r="AA34" s="268" t="s">
        <v>132</v>
      </c>
      <c r="AB34" s="50"/>
      <c r="AC34" s="50"/>
      <c r="AD34" s="324"/>
      <c r="AE34" s="324"/>
      <c r="AF34" s="151"/>
      <c r="AG34" s="120"/>
      <c r="AH34" s="120"/>
      <c r="AI34" s="151"/>
      <c r="AJ34" s="50"/>
    </row>
    <row r="35" spans="1:36" ht="16" customHeight="1" x14ac:dyDescent="0.25">
      <c r="A35" s="359" t="s">
        <v>80</v>
      </c>
      <c r="B35" s="360"/>
      <c r="C35" s="360"/>
      <c r="D35" s="360"/>
      <c r="E35" s="360"/>
      <c r="F35" s="360"/>
      <c r="G35" s="361"/>
      <c r="H35" s="255" t="s">
        <v>79</v>
      </c>
      <c r="I35" s="117"/>
      <c r="J35" s="123">
        <v>8</v>
      </c>
      <c r="K35" s="308" t="str">
        <f>'CLASSEMENT '!Y29</f>
        <v>BOUVIGNY-BOYEFFLES</v>
      </c>
      <c r="L35" s="306"/>
      <c r="M35" s="306"/>
      <c r="N35" s="306"/>
      <c r="O35" s="306"/>
      <c r="P35" s="307"/>
      <c r="R35" s="309"/>
      <c r="S35" s="309"/>
      <c r="T35" s="310"/>
      <c r="U35" s="235" t="s">
        <v>97</v>
      </c>
      <c r="V35" s="236" t="s">
        <v>138</v>
      </c>
      <c r="W35" s="292" t="str">
        <f>IF(X29&gt;Y29,W29,IF(X29&lt;Y29,Z29))</f>
        <v>THONON-LES-BAINS</v>
      </c>
      <c r="X35" s="284">
        <v>3</v>
      </c>
      <c r="Y35" s="284">
        <v>1</v>
      </c>
      <c r="Z35" s="289" t="str">
        <f>IF(Y27&gt;X27,Z27,IF(Y27&lt;X27,W27))</f>
        <v>SAUMUR</v>
      </c>
      <c r="AA35" s="237" t="s">
        <v>125</v>
      </c>
      <c r="AB35" s="50" t="s">
        <v>90</v>
      </c>
      <c r="AC35" s="50"/>
      <c r="AD35" s="324"/>
      <c r="AE35" s="324"/>
      <c r="AF35" s="151"/>
      <c r="AG35" s="120"/>
      <c r="AH35" s="120"/>
      <c r="AI35" s="151"/>
      <c r="AJ35" s="50"/>
    </row>
    <row r="36" spans="1:36" ht="16" customHeight="1" x14ac:dyDescent="0.25">
      <c r="A36" s="52">
        <v>1</v>
      </c>
      <c r="B36" s="328" t="str">
        <f>'CLASSEMENT '!N13</f>
        <v>LE POIRÉ SUR VIE</v>
      </c>
      <c r="C36" s="329"/>
      <c r="D36" s="329"/>
      <c r="E36" s="329"/>
      <c r="F36" s="329"/>
      <c r="G36" s="330"/>
      <c r="H36" s="252">
        <f>'CLASSEMENT '!O13</f>
        <v>8</v>
      </c>
      <c r="I36" s="117"/>
      <c r="J36" s="121">
        <v>9</v>
      </c>
      <c r="K36" s="308" t="str">
        <f>'CLASSEMENT '!Y30</f>
        <v>QUESTEMBERT</v>
      </c>
      <c r="L36" s="306"/>
      <c r="M36" s="306"/>
      <c r="N36" s="306"/>
      <c r="O36" s="306"/>
      <c r="P36" s="307"/>
      <c r="R36" s="309"/>
      <c r="S36" s="309"/>
      <c r="T36" s="310"/>
      <c r="U36" s="238" t="s">
        <v>97</v>
      </c>
      <c r="V36" s="239" t="s">
        <v>139</v>
      </c>
      <c r="W36" s="293" t="str">
        <f>IF(X28&gt;Y28,W28,IF(X28&lt;Y28,Z28))</f>
        <v>PONTIVY</v>
      </c>
      <c r="X36" s="285">
        <v>8</v>
      </c>
      <c r="Y36" s="285">
        <v>7</v>
      </c>
      <c r="Z36" s="290" t="str">
        <f>IF(Y26&gt;X26,Z26,IF(Y26&lt;X26,W26))</f>
        <v>BOUVIGNY-BOYEFFLES</v>
      </c>
      <c r="AA36" s="240" t="s">
        <v>127</v>
      </c>
      <c r="AB36" s="50" t="s">
        <v>128</v>
      </c>
      <c r="AC36" s="50"/>
      <c r="AD36" s="324"/>
      <c r="AE36" s="324"/>
      <c r="AF36" s="151"/>
      <c r="AG36" s="120"/>
      <c r="AH36" s="120"/>
      <c r="AI36" s="151"/>
      <c r="AJ36" s="50"/>
    </row>
    <row r="37" spans="1:36" ht="16" customHeight="1" x14ac:dyDescent="0.3">
      <c r="A37" s="52">
        <v>2</v>
      </c>
      <c r="B37" s="328" t="str">
        <f>'CLASSEMENT '!N14</f>
        <v>QUESTEMBERT</v>
      </c>
      <c r="C37" s="329"/>
      <c r="D37" s="329"/>
      <c r="E37" s="329"/>
      <c r="F37" s="329"/>
      <c r="G37" s="330"/>
      <c r="H37" s="252">
        <f>'CLASSEMENT '!O14</f>
        <v>5</v>
      </c>
      <c r="I37" s="117"/>
      <c r="J37" s="122">
        <v>10</v>
      </c>
      <c r="K37" s="308" t="str">
        <f>'CLASSEMENT '!Y31</f>
        <v>ENTRE-DEUX-GUIERS</v>
      </c>
      <c r="L37" s="306"/>
      <c r="M37" s="306"/>
      <c r="N37" s="306"/>
      <c r="O37" s="306"/>
      <c r="P37" s="307"/>
      <c r="R37" s="309"/>
      <c r="S37" s="309"/>
      <c r="T37" s="310"/>
      <c r="U37" s="266" t="s">
        <v>101</v>
      </c>
      <c r="V37" s="267" t="s">
        <v>140</v>
      </c>
      <c r="W37" s="291" t="str">
        <f>IF(X30&lt;Y30,Z30,IF(X30&gt;Y30,W30))</f>
        <v>QUESTEMBERT</v>
      </c>
      <c r="X37" s="283">
        <v>4</v>
      </c>
      <c r="Y37" s="283">
        <v>0</v>
      </c>
      <c r="Z37" s="294" t="str">
        <f>IF(Y31&lt;X31,W31,IF(Y31&gt;X31,Z31))</f>
        <v>MARVEJOLS</v>
      </c>
      <c r="AA37" s="270" t="s">
        <v>132</v>
      </c>
      <c r="AB37" s="50"/>
      <c r="AC37" s="50"/>
      <c r="AD37" s="324"/>
      <c r="AE37" s="324"/>
      <c r="AF37" s="151"/>
      <c r="AG37" s="120"/>
      <c r="AH37" s="120"/>
      <c r="AI37" s="151"/>
      <c r="AJ37" s="50"/>
    </row>
    <row r="38" spans="1:36" ht="16" customHeight="1" x14ac:dyDescent="0.25">
      <c r="A38" s="52">
        <v>3</v>
      </c>
      <c r="B38" s="328" t="str">
        <f>'CLASSEMENT '!N15</f>
        <v>MARVEJOLS</v>
      </c>
      <c r="C38" s="329"/>
      <c r="D38" s="329"/>
      <c r="E38" s="329"/>
      <c r="F38" s="329"/>
      <c r="G38" s="330"/>
      <c r="H38" s="252">
        <f>'CLASSEMENT '!O15</f>
        <v>2</v>
      </c>
      <c r="I38" s="117"/>
      <c r="J38" s="121">
        <v>11</v>
      </c>
      <c r="K38" s="308" t="str">
        <f>'CLASSEMENT '!Y32</f>
        <v>MARVEJOLS</v>
      </c>
      <c r="L38" s="306"/>
      <c r="M38" s="306"/>
      <c r="N38" s="306"/>
      <c r="O38" s="306"/>
      <c r="P38" s="307"/>
      <c r="R38" s="309"/>
      <c r="S38" s="309"/>
      <c r="T38" s="310"/>
      <c r="U38" s="199" t="s">
        <v>101</v>
      </c>
      <c r="V38" s="198" t="s">
        <v>141</v>
      </c>
      <c r="W38" s="297" t="str">
        <f>IF(X32&lt;Y32,Z32,IF(X32&gt;Y32,W32))</f>
        <v>BAUGE</v>
      </c>
      <c r="X38" s="282">
        <v>1</v>
      </c>
      <c r="Y38" s="282">
        <v>0</v>
      </c>
      <c r="Z38" s="295" t="str">
        <f>IF(X33&lt;Y33,Z33,IF(X33&gt;Y33,W33))</f>
        <v>ST-LÔ</v>
      </c>
      <c r="AA38" s="194" t="s">
        <v>125</v>
      </c>
      <c r="AB38" s="50"/>
      <c r="AC38" s="50"/>
      <c r="AD38" s="324"/>
      <c r="AE38" s="324"/>
      <c r="AF38" s="151"/>
      <c r="AG38" s="120"/>
      <c r="AH38" s="120"/>
      <c r="AI38" s="151"/>
      <c r="AJ38" s="50"/>
    </row>
    <row r="39" spans="1:36" ht="16" customHeight="1" x14ac:dyDescent="0.25">
      <c r="A39" s="359" t="s">
        <v>82</v>
      </c>
      <c r="B39" s="360"/>
      <c r="C39" s="360"/>
      <c r="D39" s="360"/>
      <c r="E39" s="360"/>
      <c r="F39" s="360"/>
      <c r="G39" s="361"/>
      <c r="H39" s="255" t="s">
        <v>79</v>
      </c>
      <c r="I39" s="117"/>
      <c r="J39" s="122">
        <v>12</v>
      </c>
      <c r="K39" s="308" t="str">
        <f>'CLASSEMENT '!Y33</f>
        <v>BETHUNE</v>
      </c>
      <c r="L39" s="306"/>
      <c r="M39" s="306"/>
      <c r="N39" s="306"/>
      <c r="O39" s="306"/>
      <c r="P39" s="307"/>
      <c r="R39" s="309"/>
      <c r="S39" s="309"/>
      <c r="T39" s="310"/>
      <c r="U39" s="226" t="s">
        <v>101</v>
      </c>
      <c r="V39" s="227" t="s">
        <v>142</v>
      </c>
      <c r="W39" s="298" t="str">
        <f>IF(X33&gt;Y33,Z33,IF(X33&lt;Y33,W33))</f>
        <v>LE POIRÉ SUR VIE</v>
      </c>
      <c r="X39" s="281">
        <v>5</v>
      </c>
      <c r="Y39" s="281">
        <v>0</v>
      </c>
      <c r="Z39" s="296" t="str">
        <f>IF(X32&gt;Y32,Z32,IF(X32&lt;Y32,W32))</f>
        <v>LE PONT DE BEAUVOISIN</v>
      </c>
      <c r="AA39" s="230" t="s">
        <v>127</v>
      </c>
      <c r="AB39" s="50"/>
      <c r="AC39" s="50"/>
      <c r="AD39" s="324"/>
      <c r="AE39" s="324"/>
      <c r="AF39" s="151"/>
      <c r="AG39" s="120"/>
      <c r="AH39" s="120"/>
      <c r="AI39" s="151"/>
      <c r="AJ39" s="50"/>
    </row>
    <row r="40" spans="1:36" ht="15.5" x14ac:dyDescent="0.25">
      <c r="A40" s="52">
        <v>1</v>
      </c>
      <c r="B40" s="328" t="str">
        <f>'CLASSEMENT '!N17</f>
        <v>ST-LÔ</v>
      </c>
      <c r="C40" s="329"/>
      <c r="D40" s="329"/>
      <c r="E40" s="329"/>
      <c r="F40" s="329"/>
      <c r="G40" s="330"/>
      <c r="H40" s="252">
        <f>'CLASSEMENT '!O17</f>
        <v>6</v>
      </c>
      <c r="I40" s="117"/>
      <c r="J40" s="331"/>
      <c r="K40" s="331"/>
      <c r="L40" s="331"/>
      <c r="M40" s="331"/>
      <c r="N40" s="331"/>
      <c r="O40" s="331"/>
      <c r="P40" s="331"/>
      <c r="R40" s="309"/>
      <c r="S40" s="309"/>
      <c r="T40" s="310"/>
      <c r="U40" s="226" t="s">
        <v>143</v>
      </c>
      <c r="V40" s="227" t="s">
        <v>144</v>
      </c>
      <c r="W40" s="298" t="str">
        <f>IF(X35&lt;Y35,W35,IF(X35&gt;Y35,Z35))</f>
        <v>SAUMUR</v>
      </c>
      <c r="X40" s="281">
        <v>4</v>
      </c>
      <c r="Y40" s="281">
        <v>0</v>
      </c>
      <c r="Z40" s="296" t="str">
        <f>IF(X36&lt;Y36,W36,IF(X36&gt;Y36,Z36))</f>
        <v>BOUVIGNY-BOYEFFLES</v>
      </c>
      <c r="AA40" s="230" t="s">
        <v>127</v>
      </c>
      <c r="AB40" s="50" t="s">
        <v>93</v>
      </c>
      <c r="AC40" s="50" t="s">
        <v>106</v>
      </c>
      <c r="AD40" s="324" t="s">
        <v>102</v>
      </c>
      <c r="AE40" s="324"/>
      <c r="AF40" s="103"/>
      <c r="AG40" s="120"/>
      <c r="AH40" s="120"/>
      <c r="AI40" s="120"/>
      <c r="AJ40" s="50"/>
    </row>
    <row r="41" spans="1:36" ht="15.5" x14ac:dyDescent="0.3">
      <c r="A41" s="52">
        <v>2</v>
      </c>
      <c r="B41" s="328" t="str">
        <f>'CLASSEMENT '!N18</f>
        <v>PONTIVY</v>
      </c>
      <c r="C41" s="329"/>
      <c r="D41" s="329"/>
      <c r="E41" s="329"/>
      <c r="F41" s="329"/>
      <c r="G41" s="330"/>
      <c r="H41" s="253">
        <f>'CLASSEMENT '!O18</f>
        <v>4</v>
      </c>
      <c r="J41" s="124"/>
      <c r="K41" s="331"/>
      <c r="L41" s="331"/>
      <c r="M41" s="331"/>
      <c r="N41" s="331"/>
      <c r="O41" s="331"/>
      <c r="P41" s="331"/>
      <c r="R41" s="309"/>
      <c r="S41" s="309"/>
      <c r="T41" s="310"/>
      <c r="U41" s="232" t="s">
        <v>145</v>
      </c>
      <c r="V41" s="233" t="s">
        <v>146</v>
      </c>
      <c r="W41" s="299" t="str">
        <f>IF(X35&lt;Y35,Z35,IF(X35&gt;Y35,W35))</f>
        <v>THONON-LES-BAINS</v>
      </c>
      <c r="X41" s="286">
        <v>1</v>
      </c>
      <c r="Y41" s="286">
        <v>0</v>
      </c>
      <c r="Z41" s="300" t="str">
        <f>IF(X36&lt;Y36,Z36,IF(X36&gt;Y36,W36))</f>
        <v>PONTIVY</v>
      </c>
      <c r="AA41" s="234" t="s">
        <v>127</v>
      </c>
      <c r="AB41" s="50" t="s">
        <v>128</v>
      </c>
      <c r="AC41" s="50" t="s">
        <v>90</v>
      </c>
      <c r="AD41" s="324" t="s">
        <v>96</v>
      </c>
      <c r="AE41" s="324"/>
      <c r="AF41" s="103"/>
      <c r="AG41" s="120"/>
      <c r="AH41" s="120"/>
      <c r="AI41" s="120"/>
      <c r="AJ41" s="50"/>
    </row>
    <row r="42" spans="1:36" ht="16.5" thickTop="1" thickBot="1" x14ac:dyDescent="0.4">
      <c r="A42" s="52">
        <v>3</v>
      </c>
      <c r="B42" s="355" t="str">
        <f>'CLASSEMENT '!N19</f>
        <v>THONON-LES-BAINS</v>
      </c>
      <c r="C42" s="355"/>
      <c r="D42" s="355"/>
      <c r="E42" s="355"/>
      <c r="F42" s="355"/>
      <c r="G42" s="355"/>
      <c r="H42" s="254">
        <f>'CLASSEMENT '!O19</f>
        <v>3</v>
      </c>
      <c r="J42" s="124"/>
      <c r="K42" s="331"/>
      <c r="L42" s="331"/>
      <c r="M42" s="331"/>
      <c r="N42" s="331"/>
      <c r="O42" s="331"/>
      <c r="P42" s="331"/>
      <c r="AD42" s="49"/>
      <c r="AE42" s="50"/>
      <c r="AF42" s="120"/>
      <c r="AG42" s="120"/>
      <c r="AH42" s="120"/>
      <c r="AI42" s="120"/>
      <c r="AJ42" s="50"/>
    </row>
    <row r="43" spans="1:36" ht="16" thickTop="1" x14ac:dyDescent="0.35">
      <c r="J43" s="124"/>
      <c r="K43" s="331"/>
      <c r="L43" s="331"/>
      <c r="M43" s="331"/>
      <c r="N43" s="331"/>
      <c r="O43" s="331"/>
      <c r="P43" s="331"/>
    </row>
    <row r="45" spans="1:36" ht="15" thickBot="1" x14ac:dyDescent="0.4"/>
    <row r="46" spans="1:36" ht="19" thickTop="1" x14ac:dyDescent="0.35">
      <c r="G46" s="370" t="s">
        <v>147</v>
      </c>
      <c r="H46" s="371"/>
      <c r="I46" s="371"/>
      <c r="J46" s="371"/>
      <c r="K46" s="371"/>
      <c r="L46" s="371"/>
      <c r="M46" s="371"/>
      <c r="N46" s="372"/>
    </row>
    <row r="47" spans="1:36" ht="15.5" x14ac:dyDescent="0.35">
      <c r="G47" s="125">
        <v>1</v>
      </c>
      <c r="H47" s="366" t="str">
        <f>IF(X41&lt;Y41,Z41,IF(X41&gt;Y41,W41))</f>
        <v>THONON-LES-BAINS</v>
      </c>
      <c r="I47" s="366"/>
      <c r="J47" s="366"/>
      <c r="K47" s="366"/>
      <c r="L47" s="366"/>
      <c r="M47" s="366"/>
      <c r="N47" s="367"/>
    </row>
    <row r="48" spans="1:36" ht="15.5" x14ac:dyDescent="0.35">
      <c r="G48" s="126">
        <v>2</v>
      </c>
      <c r="H48" s="368" t="str">
        <f>IF(X41&lt;Y41,W41,IF(X41&gt;Y41,Z41))</f>
        <v>PONTIVY</v>
      </c>
      <c r="I48" s="368"/>
      <c r="J48" s="368"/>
      <c r="K48" s="368"/>
      <c r="L48" s="368"/>
      <c r="M48" s="368"/>
      <c r="N48" s="369"/>
    </row>
    <row r="49" spans="7:29" ht="15.5" x14ac:dyDescent="0.35">
      <c r="G49" s="127">
        <v>3</v>
      </c>
      <c r="H49" s="356" t="str">
        <f>IF(X40&lt;Y40,Z40,IF(X40&gt;Y40,W40))</f>
        <v>SAUMUR</v>
      </c>
      <c r="I49" s="356"/>
      <c r="J49" s="356"/>
      <c r="K49" s="356"/>
      <c r="L49" s="356"/>
      <c r="M49" s="356"/>
      <c r="N49" s="357"/>
    </row>
    <row r="50" spans="7:29" ht="15.5" x14ac:dyDescent="0.35">
      <c r="G50" s="128">
        <v>4</v>
      </c>
      <c r="H50" s="358" t="str">
        <f>IF(X40&lt;Y40,W40,IF(X40&gt;Y40,Z40))</f>
        <v>BOUVIGNY-BOYEFFLES</v>
      </c>
      <c r="I50" s="358"/>
      <c r="J50" s="358"/>
      <c r="K50" s="358"/>
      <c r="L50" s="358"/>
      <c r="M50" s="358"/>
      <c r="N50" s="358"/>
    </row>
    <row r="51" spans="7:29" ht="15.5" x14ac:dyDescent="0.35">
      <c r="G51" s="128">
        <v>5</v>
      </c>
      <c r="H51" s="354" t="str">
        <f>IF(X38&lt;Y38,Z38,IF(X38&gt;Y38,W38))</f>
        <v>BAUGE</v>
      </c>
      <c r="I51" s="354"/>
      <c r="J51" s="354"/>
      <c r="K51" s="354"/>
      <c r="L51" s="354"/>
      <c r="M51" s="354"/>
      <c r="N51" s="354"/>
    </row>
    <row r="52" spans="7:29" ht="15.5" x14ac:dyDescent="0.35">
      <c r="G52" s="128">
        <v>6</v>
      </c>
      <c r="H52" s="354" t="str">
        <f>IF(X38&lt;Y38,W38,IF(X38&gt;Y38,Z38))</f>
        <v>ST-LÔ</v>
      </c>
      <c r="I52" s="354"/>
      <c r="J52" s="354"/>
      <c r="K52" s="354"/>
      <c r="L52" s="354"/>
      <c r="M52" s="354"/>
      <c r="N52" s="354"/>
    </row>
    <row r="53" spans="7:29" ht="15.5" x14ac:dyDescent="0.35">
      <c r="G53" s="128">
        <v>7</v>
      </c>
      <c r="H53" s="354" t="str">
        <f>IF(X39&lt;Y39,Z39,IF(X39&gt;Y39,W39))</f>
        <v>LE POIRÉ SUR VIE</v>
      </c>
      <c r="I53" s="354"/>
      <c r="J53" s="354"/>
      <c r="K53" s="354"/>
      <c r="L53" s="354"/>
      <c r="M53" s="354"/>
      <c r="N53" s="354"/>
    </row>
    <row r="54" spans="7:29" ht="15.5" x14ac:dyDescent="0.35">
      <c r="G54" s="128">
        <v>8</v>
      </c>
      <c r="H54" s="354" t="str">
        <f>IF(X39&lt;Y39,W39,IF(X39&gt;Y39,Z39))</f>
        <v>LE PONT DE BEAUVOISIN</v>
      </c>
      <c r="I54" s="354"/>
      <c r="J54" s="354"/>
      <c r="K54" s="354"/>
      <c r="L54" s="354"/>
      <c r="M54" s="354"/>
      <c r="N54" s="354"/>
    </row>
    <row r="55" spans="7:29" ht="15.5" x14ac:dyDescent="0.35">
      <c r="G55" s="128">
        <v>9</v>
      </c>
      <c r="H55" s="354" t="str">
        <f>IF(X37&lt;Y37,Z37,IF(X37&gt;Y37,W37))</f>
        <v>QUESTEMBERT</v>
      </c>
      <c r="I55" s="354"/>
      <c r="J55" s="354"/>
      <c r="K55" s="354"/>
      <c r="L55" s="354"/>
      <c r="M55" s="354"/>
      <c r="N55" s="354"/>
      <c r="R55" s="118"/>
      <c r="S55" s="118"/>
      <c r="T55" s="118"/>
      <c r="U55" s="100"/>
      <c r="V55" s="102"/>
      <c r="W55" s="102"/>
      <c r="X55" s="102"/>
      <c r="Z55" s="129"/>
      <c r="AA55" s="49"/>
      <c r="AB55" s="49"/>
      <c r="AC55" s="49"/>
    </row>
    <row r="56" spans="7:29" ht="15.5" x14ac:dyDescent="0.35">
      <c r="G56" s="128">
        <v>10</v>
      </c>
      <c r="H56" s="354" t="str">
        <f>IF(X37&lt;Y37,W37,IF(X37&gt;Y37,Z37))</f>
        <v>MARVEJOLS</v>
      </c>
      <c r="I56" s="354"/>
      <c r="J56" s="354"/>
      <c r="K56" s="354"/>
      <c r="L56" s="354"/>
      <c r="M56" s="354"/>
      <c r="N56" s="354"/>
      <c r="R56" s="118"/>
      <c r="S56" s="118"/>
      <c r="T56" s="118"/>
      <c r="U56" s="100"/>
      <c r="V56" s="102"/>
      <c r="W56" s="102"/>
      <c r="X56" s="102"/>
      <c r="Z56" s="49"/>
      <c r="AA56" s="49"/>
      <c r="AB56" s="49"/>
      <c r="AC56" s="49"/>
    </row>
    <row r="57" spans="7:29" ht="15.5" x14ac:dyDescent="0.35">
      <c r="G57" s="128">
        <v>11</v>
      </c>
      <c r="H57" s="342" t="str">
        <f>IF(X34&lt;Y34,Z34,IF(X34&gt;Y34,W34))</f>
        <v>ENTRE-DEUX-GUIERS</v>
      </c>
      <c r="I57" s="343"/>
      <c r="J57" s="343"/>
      <c r="K57" s="343"/>
      <c r="L57" s="343"/>
      <c r="M57" s="343"/>
      <c r="N57" s="344"/>
      <c r="R57" s="118"/>
      <c r="S57" s="118"/>
      <c r="T57" s="118"/>
      <c r="U57" s="101"/>
      <c r="V57" s="102"/>
      <c r="W57" s="102"/>
      <c r="X57" s="102"/>
      <c r="Z57" s="49"/>
      <c r="AA57" s="49"/>
      <c r="AB57" s="49"/>
      <c r="AC57" s="49"/>
    </row>
    <row r="58" spans="7:29" ht="16" thickBot="1" x14ac:dyDescent="0.4">
      <c r="G58" s="130">
        <v>12</v>
      </c>
      <c r="H58" s="345" t="str">
        <f>IF(X34&lt;Y34,W34,IF(X34&gt;Y34,Z34))</f>
        <v>BETHUNE</v>
      </c>
      <c r="I58" s="346"/>
      <c r="J58" s="346"/>
      <c r="K58" s="346"/>
      <c r="L58" s="346"/>
      <c r="M58" s="346"/>
      <c r="N58" s="347"/>
      <c r="R58" s="118"/>
      <c r="S58" s="118"/>
      <c r="T58" s="118"/>
      <c r="U58" s="101"/>
      <c r="W58" s="50"/>
      <c r="X58" s="50"/>
      <c r="Z58" s="49"/>
      <c r="AA58" s="49"/>
      <c r="AB58" s="49"/>
      <c r="AC58" s="49"/>
    </row>
    <row r="59" spans="7:29" ht="15" thickTop="1" x14ac:dyDescent="0.35">
      <c r="R59" s="118"/>
      <c r="S59" s="118"/>
      <c r="T59" s="118"/>
      <c r="U59" s="100"/>
      <c r="V59" s="102"/>
      <c r="W59" s="102"/>
      <c r="X59" s="102"/>
      <c r="AA59" s="49"/>
      <c r="AB59" s="49"/>
      <c r="AC59" s="49"/>
    </row>
    <row r="60" spans="7:29" x14ac:dyDescent="0.35">
      <c r="R60" s="118"/>
      <c r="S60" s="118"/>
      <c r="T60" s="118"/>
      <c r="U60" s="101"/>
      <c r="V60" s="102"/>
      <c r="W60" s="102"/>
      <c r="X60" s="102"/>
      <c r="Z60" s="49"/>
      <c r="AA60" s="49"/>
      <c r="AB60" s="49"/>
      <c r="AC60" s="49"/>
    </row>
    <row r="61" spans="7:29" x14ac:dyDescent="0.35">
      <c r="R61" s="118"/>
      <c r="S61" s="118"/>
      <c r="T61" s="118"/>
      <c r="U61" s="100"/>
      <c r="V61" s="102"/>
      <c r="W61" s="102"/>
      <c r="X61" s="102"/>
      <c r="AA61" s="49"/>
      <c r="AB61" s="49"/>
      <c r="AC61" s="49"/>
    </row>
    <row r="62" spans="7:29" x14ac:dyDescent="0.35">
      <c r="R62" s="118"/>
      <c r="S62" s="118"/>
      <c r="T62" s="118"/>
      <c r="U62" s="100"/>
      <c r="V62" s="50"/>
      <c r="W62" s="50"/>
      <c r="X62" s="50"/>
    </row>
    <row r="63" spans="7:29" x14ac:dyDescent="0.35">
      <c r="R63" s="118"/>
      <c r="S63" s="118"/>
      <c r="T63" s="118"/>
      <c r="U63" s="101"/>
      <c r="V63" s="102"/>
      <c r="W63" s="102"/>
      <c r="X63" s="102"/>
      <c r="AA63" s="49"/>
      <c r="AB63" s="49"/>
      <c r="AC63" s="49"/>
    </row>
    <row r="64" spans="7:29" x14ac:dyDescent="0.35">
      <c r="R64" s="118"/>
      <c r="S64" s="118"/>
      <c r="T64" s="118"/>
      <c r="U64" s="100"/>
      <c r="V64" s="102"/>
      <c r="W64" s="102"/>
      <c r="X64" s="102"/>
      <c r="AA64" s="49"/>
      <c r="AB64" s="49"/>
      <c r="AC64" s="49"/>
    </row>
    <row r="65" spans="18:29" x14ac:dyDescent="0.35">
      <c r="R65" s="118"/>
      <c r="S65" s="118"/>
      <c r="T65" s="118"/>
      <c r="U65" s="100"/>
      <c r="V65" s="102"/>
      <c r="W65" s="102"/>
      <c r="X65" s="102"/>
      <c r="AC65" s="49"/>
    </row>
    <row r="66" spans="18:29" x14ac:dyDescent="0.35">
      <c r="R66" s="118"/>
      <c r="S66" s="118"/>
      <c r="T66" s="118"/>
      <c r="U66" s="100"/>
      <c r="V66" s="102"/>
      <c r="W66" s="102"/>
      <c r="X66" s="102"/>
      <c r="AC66" s="49"/>
    </row>
    <row r="67" spans="18:29" x14ac:dyDescent="0.35">
      <c r="R67" s="118"/>
      <c r="S67" s="118"/>
      <c r="T67" s="118"/>
      <c r="U67" s="100"/>
      <c r="V67" s="102"/>
      <c r="W67" s="102"/>
      <c r="X67" s="102"/>
    </row>
    <row r="68" spans="18:29" x14ac:dyDescent="0.35">
      <c r="R68" s="118"/>
      <c r="S68" s="118"/>
      <c r="T68" s="118"/>
      <c r="U68" s="101"/>
      <c r="V68" s="103"/>
      <c r="W68" s="103"/>
      <c r="X68" s="103"/>
    </row>
  </sheetData>
  <mergeCells count="117">
    <mergeCell ref="B29:G29"/>
    <mergeCell ref="A26:H26"/>
    <mergeCell ref="AD26:AF26"/>
    <mergeCell ref="H55:N55"/>
    <mergeCell ref="A31:G31"/>
    <mergeCell ref="AD41:AE41"/>
    <mergeCell ref="AD40:AE40"/>
    <mergeCell ref="AD39:AE39"/>
    <mergeCell ref="AD38:AE38"/>
    <mergeCell ref="AD37:AE37"/>
    <mergeCell ref="AD36:AE36"/>
    <mergeCell ref="AD35:AE35"/>
    <mergeCell ref="AD34:AE34"/>
    <mergeCell ref="AD33:AE33"/>
    <mergeCell ref="AD32:AE32"/>
    <mergeCell ref="H51:N51"/>
    <mergeCell ref="H47:N47"/>
    <mergeCell ref="H48:N48"/>
    <mergeCell ref="G46:N46"/>
    <mergeCell ref="K42:P42"/>
    <mergeCell ref="B30:G30"/>
    <mergeCell ref="B41:G41"/>
    <mergeCell ref="K41:P41"/>
    <mergeCell ref="B37:G37"/>
    <mergeCell ref="H57:N57"/>
    <mergeCell ref="H58:N58"/>
    <mergeCell ref="A27:G27"/>
    <mergeCell ref="Q1:Z1"/>
    <mergeCell ref="Q2:Z2"/>
    <mergeCell ref="D1:N2"/>
    <mergeCell ref="N7:Q7"/>
    <mergeCell ref="W7:Z7"/>
    <mergeCell ref="H56:N56"/>
    <mergeCell ref="B42:G42"/>
    <mergeCell ref="H53:N53"/>
    <mergeCell ref="H54:N54"/>
    <mergeCell ref="K43:P43"/>
    <mergeCell ref="H49:N49"/>
    <mergeCell ref="H52:N52"/>
    <mergeCell ref="H50:N50"/>
    <mergeCell ref="W15:Z15"/>
    <mergeCell ref="N15:Q15"/>
    <mergeCell ref="A35:G35"/>
    <mergeCell ref="B34:G34"/>
    <mergeCell ref="A39:G39"/>
    <mergeCell ref="B33:G33"/>
    <mergeCell ref="A15:A23"/>
    <mergeCell ref="B28:G28"/>
    <mergeCell ref="AF5:AI5"/>
    <mergeCell ref="D3:R3"/>
    <mergeCell ref="V3:AJ3"/>
    <mergeCell ref="AF6:AI6"/>
    <mergeCell ref="AF7:AI7"/>
    <mergeCell ref="D16:G16"/>
    <mergeCell ref="N16:Q16"/>
    <mergeCell ref="W16:Z16"/>
    <mergeCell ref="AF16:AI16"/>
    <mergeCell ref="AF15:AI15"/>
    <mergeCell ref="AF8:AI8"/>
    <mergeCell ref="AG10:AH10"/>
    <mergeCell ref="D15:G15"/>
    <mergeCell ref="A5:A13"/>
    <mergeCell ref="D5:G5"/>
    <mergeCell ref="N5:Q5"/>
    <mergeCell ref="W5:Z5"/>
    <mergeCell ref="D8:G8"/>
    <mergeCell ref="E10:F10"/>
    <mergeCell ref="O10:P10"/>
    <mergeCell ref="X10:Y10"/>
    <mergeCell ref="N6:Q6"/>
    <mergeCell ref="W6:Z6"/>
    <mergeCell ref="D6:G6"/>
    <mergeCell ref="D7:G7"/>
    <mergeCell ref="N8:Q8"/>
    <mergeCell ref="W8:Z8"/>
    <mergeCell ref="B32:G32"/>
    <mergeCell ref="K32:P32"/>
    <mergeCell ref="AD31:AF31"/>
    <mergeCell ref="B38:G38"/>
    <mergeCell ref="K36:P36"/>
    <mergeCell ref="K37:P37"/>
    <mergeCell ref="J40:P40"/>
    <mergeCell ref="K38:P38"/>
    <mergeCell ref="K39:P39"/>
    <mergeCell ref="B36:G36"/>
    <mergeCell ref="B40:G40"/>
    <mergeCell ref="K35:P35"/>
    <mergeCell ref="E20:F20"/>
    <mergeCell ref="O20:P20"/>
    <mergeCell ref="D18:G18"/>
    <mergeCell ref="X20:Y20"/>
    <mergeCell ref="I20:J20"/>
    <mergeCell ref="D17:G17"/>
    <mergeCell ref="N17:Q17"/>
    <mergeCell ref="W17:Z17"/>
    <mergeCell ref="AF17:AI17"/>
    <mergeCell ref="W18:Z18"/>
    <mergeCell ref="AF18:AI18"/>
    <mergeCell ref="N18:Q18"/>
    <mergeCell ref="AG20:AH20"/>
    <mergeCell ref="AD25:AF25"/>
    <mergeCell ref="I21:J21"/>
    <mergeCell ref="I22:J22"/>
    <mergeCell ref="K31:P31"/>
    <mergeCell ref="K30:P30"/>
    <mergeCell ref="K28:P28"/>
    <mergeCell ref="K29:P29"/>
    <mergeCell ref="R26:T41"/>
    <mergeCell ref="I23:J23"/>
    <mergeCell ref="K33:P33"/>
    <mergeCell ref="K34:P34"/>
    <mergeCell ref="J26:P26"/>
    <mergeCell ref="J27:P27"/>
    <mergeCell ref="AD27:AF27"/>
    <mergeCell ref="AD28:AF28"/>
    <mergeCell ref="AD29:AF29"/>
    <mergeCell ref="AD30:AF30"/>
  </mergeCells>
  <phoneticPr fontId="15" type="noConversion"/>
  <printOptions gridLines="1"/>
  <pageMargins left="0" right="0" top="0" bottom="0" header="0" footer="0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1AAF11E-9205-44DF-B34B-27E3180F1238}">
          <x14:formula1>
            <xm:f>'LISTE DES EQUIPES'!$E$9:$E$55</xm:f>
          </x14:formula1>
          <xm:sqref>N16:N18 D6:D8 N6:N8 W6:W8 D16:D18 W16:W18 AF16:AF19 AF6:AF8</xm:sqref>
        </x14:dataValidation>
        <x14:dataValidation type="list" allowBlank="1" showInputMessage="1" showErrorMessage="1" xr:uid="{B831DAA0-9066-44B4-AF1A-B66D1D6B09E7}">
          <x14:formula1>
            <xm:f>'LISTE DES EQUIPES'!$C$9:$C$19</xm:f>
          </x14:formula1>
          <xm:sqref>AK18 AB18 J18 S18</xm:sqref>
        </x14:dataValidation>
        <x14:dataValidation type="list" allowBlank="1" showInputMessage="1" showErrorMessage="1" xr:uid="{86AD0E4E-3E99-4573-AB6E-D4BC5E3F6161}">
          <x14:formula1>
            <xm:f>'LISTE DES EQUIPES'!$E$9:$E$18</xm:f>
          </x14:formula1>
          <xm:sqref>AF40:AF42 AI40:AI42</xm:sqref>
        </x14:dataValidation>
        <x14:dataValidation type="list" allowBlank="1" showInputMessage="1" showErrorMessage="1" xr:uid="{9290F0C7-A14D-49D2-87E9-30562CBA2893}">
          <x14:formula1>
            <xm:f>Feuil1!$F$2:$F$15</xm:f>
          </x14:formula1>
          <xm:sqref>AB11:AB13 I21:J23 AB26:AD41 AI26 J11:J13 S21:S23 S11:S13 AK21:AK23 AK11:AK13 AB21:AB23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2BEC5-253C-4A84-86BD-9CB7512F58D0}">
  <dimension ref="A2:AG34"/>
  <sheetViews>
    <sheetView zoomScale="90" zoomScaleNormal="90" workbookViewId="0">
      <selection activeCell="Y21" sqref="Y21:AG33"/>
    </sheetView>
  </sheetViews>
  <sheetFormatPr baseColWidth="10" defaultColWidth="11.453125" defaultRowHeight="14.5" x14ac:dyDescent="0.35"/>
  <cols>
    <col min="2" max="2" width="3.81640625" customWidth="1"/>
    <col min="3" max="3" width="26.26953125" customWidth="1"/>
    <col min="4" max="5" width="3.54296875" customWidth="1"/>
    <col min="6" max="6" width="6.26953125" customWidth="1"/>
    <col min="7" max="10" width="5.54296875" customWidth="1"/>
    <col min="11" max="11" width="7.81640625" customWidth="1"/>
    <col min="12" max="12" width="8.54296875" customWidth="1"/>
    <col min="13" max="13" width="5.7265625" customWidth="1"/>
    <col min="14" max="15" width="23.54296875" customWidth="1"/>
    <col min="16" max="21" width="14.81640625" style="34" customWidth="1"/>
    <col min="22" max="22" width="11.7265625" style="33" customWidth="1"/>
    <col min="23" max="23" width="4.1796875" customWidth="1"/>
    <col min="24" max="24" width="5.7265625" customWidth="1"/>
    <col min="25" max="25" width="20.453125" customWidth="1"/>
  </cols>
  <sheetData>
    <row r="2" spans="1:25" ht="15" thickBot="1" x14ac:dyDescent="0.4"/>
    <row r="3" spans="1:25" ht="15" thickBot="1" x14ac:dyDescent="0.4">
      <c r="C3" s="3"/>
      <c r="D3" s="376" t="s">
        <v>148</v>
      </c>
      <c r="E3" s="377"/>
      <c r="F3" s="378"/>
      <c r="G3" s="376" t="s">
        <v>149</v>
      </c>
      <c r="H3" s="377"/>
      <c r="I3" s="377"/>
      <c r="J3" s="377"/>
      <c r="K3" s="379" t="s">
        <v>150</v>
      </c>
      <c r="L3" s="380"/>
      <c r="M3" s="381"/>
    </row>
    <row r="4" spans="1:25" ht="27.5" thickTop="1" thickBot="1" x14ac:dyDescent="0.4">
      <c r="A4" s="51" t="s">
        <v>151</v>
      </c>
      <c r="B4" s="48"/>
      <c r="C4" s="17"/>
      <c r="D4" s="21" t="s">
        <v>152</v>
      </c>
      <c r="E4" s="22" t="s">
        <v>153</v>
      </c>
      <c r="F4" s="23" t="s">
        <v>154</v>
      </c>
      <c r="G4" s="21" t="s">
        <v>155</v>
      </c>
      <c r="H4" s="22" t="s">
        <v>156</v>
      </c>
      <c r="I4" s="22" t="s">
        <v>157</v>
      </c>
      <c r="J4" s="23" t="s">
        <v>158</v>
      </c>
      <c r="K4" s="5" t="s">
        <v>159</v>
      </c>
      <c r="L4" s="6" t="s">
        <v>160</v>
      </c>
      <c r="M4" s="36" t="s">
        <v>161</v>
      </c>
      <c r="N4" s="37" t="s">
        <v>162</v>
      </c>
      <c r="O4" s="175" t="s">
        <v>163</v>
      </c>
      <c r="P4" s="155" t="s">
        <v>164</v>
      </c>
      <c r="Q4" s="155" t="s">
        <v>165</v>
      </c>
      <c r="R4" s="155" t="s">
        <v>166</v>
      </c>
      <c r="S4" s="161" t="s">
        <v>167</v>
      </c>
      <c r="T4" s="161" t="s">
        <v>168</v>
      </c>
      <c r="U4" s="39" t="s">
        <v>169</v>
      </c>
      <c r="V4" s="39" t="s">
        <v>170</v>
      </c>
      <c r="W4" s="32"/>
      <c r="Y4" s="37"/>
    </row>
    <row r="5" spans="1:25" ht="15.5" thickTop="1" thickBot="1" x14ac:dyDescent="0.4">
      <c r="B5" s="14" t="s">
        <v>83</v>
      </c>
      <c r="C5" s="57" t="str">
        <f>'TOURNOI '!D11</f>
        <v>BAUGE</v>
      </c>
      <c r="D5" s="10">
        <f>'TOURNOI '!C11</f>
        <v>4</v>
      </c>
      <c r="E5" s="8">
        <f>'TOURNOI '!C13</f>
        <v>4</v>
      </c>
      <c r="F5" s="24">
        <f>SUM(D5:E5)</f>
        <v>8</v>
      </c>
      <c r="G5" s="10">
        <f>'TOURNOI '!E11</f>
        <v>1</v>
      </c>
      <c r="H5" s="8">
        <f>'TOURNOI '!F11</f>
        <v>0</v>
      </c>
      <c r="I5" s="8">
        <f>'TOURNOI '!E13</f>
        <v>7</v>
      </c>
      <c r="J5" s="9">
        <f>'TOURNOI '!F13</f>
        <v>0</v>
      </c>
      <c r="K5" s="25">
        <f t="shared" ref="K5:L7" si="0">SUM(G5,I5)</f>
        <v>8</v>
      </c>
      <c r="L5" s="7">
        <f t="shared" si="0"/>
        <v>0</v>
      </c>
      <c r="M5" s="35">
        <f>(K5-L5)</f>
        <v>8</v>
      </c>
      <c r="N5" s="40" t="str">
        <f>C5</f>
        <v>BAUGE</v>
      </c>
      <c r="O5" s="176">
        <f>F5</f>
        <v>8</v>
      </c>
      <c r="P5" s="156">
        <v>1</v>
      </c>
      <c r="Q5" s="156"/>
      <c r="R5" s="42">
        <f>M5</f>
        <v>8</v>
      </c>
      <c r="S5" s="42">
        <v>0</v>
      </c>
      <c r="T5" s="42">
        <v>2</v>
      </c>
      <c r="U5" s="42">
        <f>SUM(K5)</f>
        <v>8</v>
      </c>
      <c r="V5" s="243">
        <f>'AUTRES CRITERES'!J17</f>
        <v>14.127247837720118</v>
      </c>
    </row>
    <row r="6" spans="1:25" ht="15.5" thickTop="1" thickBot="1" x14ac:dyDescent="0.4">
      <c r="B6" s="16" t="s">
        <v>84</v>
      </c>
      <c r="C6" s="18" t="str">
        <f>'TOURNOI '!G11</f>
        <v>ENTRE-DEUX-GUIERS</v>
      </c>
      <c r="D6" s="10">
        <f>'TOURNOI '!H11</f>
        <v>1</v>
      </c>
      <c r="E6" s="8">
        <f>'TOURNOI '!C12</f>
        <v>4</v>
      </c>
      <c r="F6" s="24">
        <f>SUM(D6:E6)</f>
        <v>5</v>
      </c>
      <c r="G6" s="10">
        <f>'TOURNOI '!F11</f>
        <v>0</v>
      </c>
      <c r="H6" s="8">
        <f>'TOURNOI '!E11</f>
        <v>1</v>
      </c>
      <c r="I6" s="8">
        <f>'TOURNOI '!E12</f>
        <v>3</v>
      </c>
      <c r="J6" s="9">
        <f>'TOURNOI '!F12</f>
        <v>0</v>
      </c>
      <c r="K6" s="25">
        <f t="shared" si="0"/>
        <v>3</v>
      </c>
      <c r="L6" s="7">
        <f t="shared" si="0"/>
        <v>1</v>
      </c>
      <c r="M6" s="35">
        <f>(K6-L6)</f>
        <v>2</v>
      </c>
      <c r="N6" s="40" t="str">
        <f>C6</f>
        <v>ENTRE-DEUX-GUIERS</v>
      </c>
      <c r="O6" s="176">
        <f>F6</f>
        <v>5</v>
      </c>
      <c r="P6" s="156">
        <v>1</v>
      </c>
      <c r="Q6" s="156"/>
      <c r="R6" s="42">
        <f>M6</f>
        <v>2</v>
      </c>
      <c r="S6" s="42">
        <v>0</v>
      </c>
      <c r="T6" s="42">
        <v>3</v>
      </c>
      <c r="U6" s="42">
        <f>SUM(K6)</f>
        <v>3</v>
      </c>
      <c r="V6" s="243">
        <f>'AUTRES CRITERES'!J12</f>
        <v>14.581755266560195</v>
      </c>
    </row>
    <row r="7" spans="1:25" ht="15.5" thickTop="1" thickBot="1" x14ac:dyDescent="0.4">
      <c r="B7" s="15" t="s">
        <v>49</v>
      </c>
      <c r="C7" s="19" t="str">
        <f>'TOURNOI '!G12</f>
        <v>BETHUNE</v>
      </c>
      <c r="D7" s="10">
        <f>'TOURNOI '!H12</f>
        <v>1</v>
      </c>
      <c r="E7" s="8">
        <f>'TOURNOI '!H13</f>
        <v>1</v>
      </c>
      <c r="F7" s="24">
        <f>SUM(D7:E7)</f>
        <v>2</v>
      </c>
      <c r="G7" s="10">
        <f>'TOURNOI '!F12</f>
        <v>0</v>
      </c>
      <c r="H7" s="8">
        <f>'TOURNOI '!E12</f>
        <v>3</v>
      </c>
      <c r="I7" s="8">
        <f>'TOURNOI '!F13</f>
        <v>0</v>
      </c>
      <c r="J7" s="9">
        <f>'TOURNOI '!E13</f>
        <v>7</v>
      </c>
      <c r="K7" s="25">
        <f t="shared" si="0"/>
        <v>0</v>
      </c>
      <c r="L7" s="7">
        <f t="shared" si="0"/>
        <v>10</v>
      </c>
      <c r="M7" s="35">
        <f>(K7-L7)</f>
        <v>-10</v>
      </c>
      <c r="N7" s="40" t="str">
        <f>C7</f>
        <v>BETHUNE</v>
      </c>
      <c r="O7" s="176">
        <f>F7</f>
        <v>2</v>
      </c>
      <c r="P7" s="156">
        <v>1</v>
      </c>
      <c r="Q7" s="156"/>
      <c r="R7" s="42">
        <f>M7</f>
        <v>-10</v>
      </c>
      <c r="S7" s="42">
        <v>0</v>
      </c>
      <c r="T7" s="42">
        <v>0</v>
      </c>
      <c r="U7" s="42">
        <f>SUM(K7)</f>
        <v>0</v>
      </c>
      <c r="V7" s="243">
        <f>'AUTRES CRITERES'!J16</f>
        <v>14.793774500653353</v>
      </c>
    </row>
    <row r="8" spans="1:25" ht="16.5" thickTop="1" thickBot="1" x14ac:dyDescent="0.4">
      <c r="B8" s="16"/>
      <c r="C8" s="19"/>
      <c r="D8" s="10"/>
      <c r="E8" s="8"/>
      <c r="F8" s="24"/>
      <c r="G8" s="10"/>
      <c r="H8" s="8"/>
      <c r="I8" s="8"/>
      <c r="J8" s="9"/>
      <c r="K8" s="25"/>
      <c r="L8" s="7"/>
      <c r="M8" s="35"/>
      <c r="N8" s="37" t="s">
        <v>162</v>
      </c>
      <c r="O8" s="177"/>
      <c r="P8" s="156"/>
      <c r="Q8" s="156"/>
      <c r="R8" s="42"/>
      <c r="S8" s="42"/>
      <c r="T8" s="42"/>
      <c r="U8" s="42"/>
      <c r="V8" s="42"/>
    </row>
    <row r="9" spans="1:25" ht="15.5" thickTop="1" thickBot="1" x14ac:dyDescent="0.4">
      <c r="B9" s="16" t="s">
        <v>50</v>
      </c>
      <c r="C9" s="20" t="str">
        <f>'TOURNOI '!W11</f>
        <v>SAUMUR</v>
      </c>
      <c r="D9" s="10">
        <f>'TOURNOI '!V11</f>
        <v>4</v>
      </c>
      <c r="E9" s="8">
        <f>'TOURNOI '!V13</f>
        <v>4</v>
      </c>
      <c r="F9" s="24">
        <f>SUM(D9:E9)</f>
        <v>8</v>
      </c>
      <c r="G9" s="10">
        <f>'TOURNOI '!X11</f>
        <v>2</v>
      </c>
      <c r="H9" s="8">
        <f>'TOURNOI '!Y11</f>
        <v>1</v>
      </c>
      <c r="I9" s="8">
        <f>'TOURNOI '!X13</f>
        <v>2</v>
      </c>
      <c r="J9" s="9">
        <f>'TOURNOI '!Y13</f>
        <v>0</v>
      </c>
      <c r="K9" s="25">
        <f t="shared" ref="K9:L11" si="1">SUM(G9,I9)</f>
        <v>4</v>
      </c>
      <c r="L9" s="7">
        <f t="shared" si="1"/>
        <v>1</v>
      </c>
      <c r="M9" s="35">
        <f>(K9-L9)</f>
        <v>3</v>
      </c>
      <c r="N9" s="40" t="str">
        <f>C9</f>
        <v>SAUMUR</v>
      </c>
      <c r="O9" s="176">
        <f>F9</f>
        <v>8</v>
      </c>
      <c r="P9" s="156">
        <v>1</v>
      </c>
      <c r="Q9" s="156"/>
      <c r="R9" s="42">
        <f>M9</f>
        <v>3</v>
      </c>
      <c r="S9" s="42"/>
      <c r="T9" s="42"/>
      <c r="U9" s="42">
        <f>SUM(K9)</f>
        <v>4</v>
      </c>
      <c r="V9" s="243">
        <f>'AUTRES CRITERES'!J20</f>
        <v>14.644888308132662</v>
      </c>
    </row>
    <row r="10" spans="1:25" ht="15.5" thickTop="1" thickBot="1" x14ac:dyDescent="0.4">
      <c r="B10" s="15" t="s">
        <v>51</v>
      </c>
      <c r="C10" s="19" t="str">
        <f>'TOURNOI '!W12</f>
        <v>LE PONT DE BEAUVOISIN</v>
      </c>
      <c r="D10" s="10">
        <f>'TOURNOI '!AA11</f>
        <v>1</v>
      </c>
      <c r="E10" s="8">
        <f>'TOURNOI '!V12</f>
        <v>4</v>
      </c>
      <c r="F10" s="24">
        <f>SUM(D10:E10)</f>
        <v>5</v>
      </c>
      <c r="G10" s="10">
        <f>'TOURNOI '!Y11</f>
        <v>1</v>
      </c>
      <c r="H10" s="8">
        <f>'TOURNOI '!X11</f>
        <v>2</v>
      </c>
      <c r="I10" s="8">
        <f>'TOURNOI '!X12</f>
        <v>1</v>
      </c>
      <c r="J10" s="9">
        <f>'TOURNOI '!Y12</f>
        <v>0</v>
      </c>
      <c r="K10" s="25">
        <f t="shared" si="1"/>
        <v>2</v>
      </c>
      <c r="L10" s="7">
        <f t="shared" si="1"/>
        <v>2</v>
      </c>
      <c r="M10" s="35">
        <f>(K10-L10)</f>
        <v>0</v>
      </c>
      <c r="N10" s="40" t="str">
        <f>C10</f>
        <v>LE PONT DE BEAUVOISIN</v>
      </c>
      <c r="O10" s="176">
        <f>F10</f>
        <v>5</v>
      </c>
      <c r="P10" s="156">
        <v>1</v>
      </c>
      <c r="Q10" s="156"/>
      <c r="R10" s="42">
        <f>M10</f>
        <v>0</v>
      </c>
      <c r="S10" s="42"/>
      <c r="T10" s="42"/>
      <c r="U10" s="42">
        <f>SUM(K10)</f>
        <v>2</v>
      </c>
      <c r="V10" s="243">
        <f>'AUTRES CRITERES'!J10</f>
        <v>14.454529898575071</v>
      </c>
    </row>
    <row r="11" spans="1:25" ht="15.5" thickTop="1" thickBot="1" x14ac:dyDescent="0.4">
      <c r="B11" s="15" t="s">
        <v>52</v>
      </c>
      <c r="C11" s="18" t="str">
        <f>'TOURNOI '!Z12</f>
        <v>BOUVIGNY-BOYEFFLES</v>
      </c>
      <c r="D11" s="10">
        <f>'TOURNOI '!AA12</f>
        <v>1</v>
      </c>
      <c r="E11" s="8">
        <f>'TOURNOI '!AA13</f>
        <v>1</v>
      </c>
      <c r="F11" s="24">
        <f>SUM(D11:E11)</f>
        <v>2</v>
      </c>
      <c r="G11" s="10">
        <f>'TOURNOI '!Y12</f>
        <v>0</v>
      </c>
      <c r="H11" s="8">
        <f>'TOURNOI '!X12</f>
        <v>1</v>
      </c>
      <c r="I11" s="8">
        <f>'TOURNOI '!Y13</f>
        <v>0</v>
      </c>
      <c r="J11" s="9">
        <f>'TOURNOI '!X13</f>
        <v>2</v>
      </c>
      <c r="K11" s="25">
        <f t="shared" si="1"/>
        <v>0</v>
      </c>
      <c r="L11" s="7">
        <f t="shared" si="1"/>
        <v>3</v>
      </c>
      <c r="M11" s="35">
        <f>(K11-L11)</f>
        <v>-3</v>
      </c>
      <c r="N11" s="40" t="str">
        <f>C11</f>
        <v>BOUVIGNY-BOYEFFLES</v>
      </c>
      <c r="O11" s="176">
        <f>F11</f>
        <v>2</v>
      </c>
      <c r="P11" s="156">
        <v>1</v>
      </c>
      <c r="Q11" s="156"/>
      <c r="R11" s="42">
        <f>M11</f>
        <v>-3</v>
      </c>
      <c r="S11" s="42"/>
      <c r="T11" s="42"/>
      <c r="U11" s="42">
        <f>SUM(K11)</f>
        <v>0</v>
      </c>
      <c r="V11" s="243">
        <f>'AUTRES CRITERES'!J13</f>
        <v>14.947420820110757</v>
      </c>
    </row>
    <row r="12" spans="1:25" ht="16.5" thickTop="1" thickBot="1" x14ac:dyDescent="0.4">
      <c r="B12" s="16"/>
      <c r="C12" s="20"/>
      <c r="D12" s="10"/>
      <c r="E12" s="8"/>
      <c r="F12" s="24"/>
      <c r="G12" s="10"/>
      <c r="H12" s="8"/>
      <c r="I12" s="8"/>
      <c r="J12" s="9"/>
      <c r="K12" s="25"/>
      <c r="L12" s="7"/>
      <c r="M12" s="35"/>
      <c r="N12" s="37" t="s">
        <v>162</v>
      </c>
      <c r="O12" s="177"/>
      <c r="P12" s="156"/>
      <c r="Q12" s="156"/>
      <c r="R12" s="42"/>
      <c r="S12" s="42"/>
      <c r="T12" s="42"/>
      <c r="U12" s="42"/>
      <c r="V12" s="42"/>
    </row>
    <row r="13" spans="1:25" ht="15.5" thickTop="1" thickBot="1" x14ac:dyDescent="0.4">
      <c r="B13" s="15" t="s">
        <v>53</v>
      </c>
      <c r="C13" s="18" t="str">
        <f>'TOURNOI '!N11</f>
        <v>LE POIRÉ SUR VIE</v>
      </c>
      <c r="D13" s="10">
        <f>'TOURNOI '!M11</f>
        <v>4</v>
      </c>
      <c r="E13" s="8">
        <f>'TOURNOI '!M13</f>
        <v>4</v>
      </c>
      <c r="F13" s="24">
        <f>SUM(D13:E13)</f>
        <v>8</v>
      </c>
      <c r="G13" s="10">
        <f>'TOURNOI '!O11</f>
        <v>5</v>
      </c>
      <c r="H13" s="8">
        <f>'TOURNOI '!P11</f>
        <v>0</v>
      </c>
      <c r="I13" s="8">
        <f>'TOURNOI '!O13</f>
        <v>1</v>
      </c>
      <c r="J13" s="9">
        <f>'TOURNOI '!P13</f>
        <v>0</v>
      </c>
      <c r="K13" s="25">
        <f t="shared" ref="K13:L15" si="2">SUM(G13,I13)</f>
        <v>6</v>
      </c>
      <c r="L13" s="7">
        <f t="shared" si="2"/>
        <v>0</v>
      </c>
      <c r="M13" s="35">
        <f>(K13-L13)</f>
        <v>6</v>
      </c>
      <c r="N13" s="40" t="str">
        <f>C13</f>
        <v>LE POIRÉ SUR VIE</v>
      </c>
      <c r="O13" s="176">
        <f>F13</f>
        <v>8</v>
      </c>
      <c r="P13" s="156">
        <v>1</v>
      </c>
      <c r="Q13" s="156"/>
      <c r="R13" s="42">
        <f>M13</f>
        <v>6</v>
      </c>
      <c r="S13" s="42"/>
      <c r="T13" s="42"/>
      <c r="U13" s="42">
        <f>SUM(K13)</f>
        <v>6</v>
      </c>
      <c r="V13" s="243">
        <f>'AUTRES CRITERES'!J9</f>
        <v>14.545407877543402</v>
      </c>
    </row>
    <row r="14" spans="1:25" ht="15.5" thickTop="1" thickBot="1" x14ac:dyDescent="0.4">
      <c r="B14" s="16" t="s">
        <v>54</v>
      </c>
      <c r="C14" s="18" t="str">
        <f>'TOURNOI '!Q12</f>
        <v>QUESTEMBERT</v>
      </c>
      <c r="D14" s="10">
        <f>'TOURNOI '!R12</f>
        <v>4</v>
      </c>
      <c r="E14" s="8">
        <f>'TOURNOI '!R13</f>
        <v>1</v>
      </c>
      <c r="F14" s="24">
        <f>SUM(D14:E14)</f>
        <v>5</v>
      </c>
      <c r="G14" s="10">
        <f>'TOURNOI '!P12</f>
        <v>3</v>
      </c>
      <c r="H14" s="8">
        <f>'TOURNOI '!O12</f>
        <v>0</v>
      </c>
      <c r="I14" s="8">
        <f>'TOURNOI '!P13</f>
        <v>0</v>
      </c>
      <c r="J14" s="9">
        <f>'TOURNOI '!O13</f>
        <v>1</v>
      </c>
      <c r="K14" s="25">
        <f t="shared" si="2"/>
        <v>3</v>
      </c>
      <c r="L14" s="7">
        <f t="shared" si="2"/>
        <v>1</v>
      </c>
      <c r="M14" s="35">
        <f>(K14-L14)</f>
        <v>2</v>
      </c>
      <c r="N14" s="40" t="str">
        <f>C14</f>
        <v>QUESTEMBERT</v>
      </c>
      <c r="O14" s="176">
        <f>F14</f>
        <v>5</v>
      </c>
      <c r="P14" s="156">
        <v>1</v>
      </c>
      <c r="Q14" s="156"/>
      <c r="R14" s="42">
        <f>M14</f>
        <v>2</v>
      </c>
      <c r="S14" s="42"/>
      <c r="T14" s="42"/>
      <c r="U14" s="42">
        <f>SUM(K14)</f>
        <v>3</v>
      </c>
      <c r="V14" s="243">
        <f>'AUTRES CRITERES'!J15</f>
        <v>14.765115217887292</v>
      </c>
    </row>
    <row r="15" spans="1:25" ht="15.5" thickTop="1" thickBot="1" x14ac:dyDescent="0.4">
      <c r="B15" s="16" t="s">
        <v>55</v>
      </c>
      <c r="C15" s="19" t="str">
        <f>'TOURNOI '!N12</f>
        <v>MARVEJOLS</v>
      </c>
      <c r="D15" s="10">
        <f>'TOURNOI '!R11</f>
        <v>1</v>
      </c>
      <c r="E15" s="8">
        <f>'TOURNOI '!M12</f>
        <v>1</v>
      </c>
      <c r="F15" s="24">
        <f>SUM(D15:E15)</f>
        <v>2</v>
      </c>
      <c r="G15" s="10">
        <f>'TOURNOI '!P11</f>
        <v>0</v>
      </c>
      <c r="H15" s="8">
        <f>'TOURNOI '!O11</f>
        <v>5</v>
      </c>
      <c r="I15" s="8">
        <f>'TOURNOI '!O12</f>
        <v>0</v>
      </c>
      <c r="J15" s="9">
        <f>'TOURNOI '!P12</f>
        <v>3</v>
      </c>
      <c r="K15" s="25">
        <f t="shared" si="2"/>
        <v>0</v>
      </c>
      <c r="L15" s="7">
        <f t="shared" si="2"/>
        <v>8</v>
      </c>
      <c r="M15" s="35">
        <f>(K15-L15)</f>
        <v>-8</v>
      </c>
      <c r="N15" s="40" t="str">
        <f>C15</f>
        <v>MARVEJOLS</v>
      </c>
      <c r="O15" s="176">
        <f>F15</f>
        <v>2</v>
      </c>
      <c r="P15" s="156">
        <v>1</v>
      </c>
      <c r="Q15" s="156"/>
      <c r="R15" s="42">
        <f>M15</f>
        <v>-8</v>
      </c>
      <c r="S15" s="42"/>
      <c r="T15" s="42"/>
      <c r="U15" s="42">
        <f>SUM(K15)</f>
        <v>0</v>
      </c>
      <c r="V15" s="243">
        <f>'AUTRES CRITERES'!J18</f>
        <v>14.745364320826333</v>
      </c>
    </row>
    <row r="16" spans="1:25" ht="16.5" thickTop="1" thickBot="1" x14ac:dyDescent="0.4">
      <c r="B16" s="16"/>
      <c r="C16" s="58"/>
      <c r="D16" s="59"/>
      <c r="E16" s="60"/>
      <c r="F16" s="24"/>
      <c r="G16" s="59"/>
      <c r="H16" s="60"/>
      <c r="I16" s="60"/>
      <c r="J16" s="61"/>
      <c r="K16" s="25"/>
      <c r="L16" s="7"/>
      <c r="M16" s="35"/>
      <c r="N16" s="37" t="s">
        <v>162</v>
      </c>
      <c r="O16" s="177"/>
      <c r="P16" s="156"/>
      <c r="Q16" s="156"/>
      <c r="R16" s="42"/>
      <c r="S16" s="42"/>
      <c r="T16" s="42"/>
      <c r="U16" s="42"/>
      <c r="V16" s="42"/>
    </row>
    <row r="17" spans="1:33" ht="15.5" thickTop="1" thickBot="1" x14ac:dyDescent="0.4">
      <c r="B17" s="16" t="s">
        <v>56</v>
      </c>
      <c r="C17" s="58" t="str">
        <f>'TOURNOI '!AF12</f>
        <v>ST-LÔ</v>
      </c>
      <c r="D17" s="59">
        <f>'TOURNOI '!AJ11</f>
        <v>4</v>
      </c>
      <c r="E17" s="60">
        <f>'TOURNOI '!AE12</f>
        <v>2</v>
      </c>
      <c r="F17" s="24">
        <f>SUM(D17:E17)</f>
        <v>6</v>
      </c>
      <c r="G17" s="59">
        <f>'TOURNOI '!AH11</f>
        <v>2</v>
      </c>
      <c r="H17" s="60">
        <f>'TOURNOI '!AG11</f>
        <v>0</v>
      </c>
      <c r="I17" s="60">
        <f>'TOURNOI '!AG12</f>
        <v>1</v>
      </c>
      <c r="J17" s="61">
        <f>'TOURNOI '!AH12</f>
        <v>1</v>
      </c>
      <c r="K17" s="25">
        <f t="shared" ref="K17:L19" si="3">SUM(G17,I17)</f>
        <v>3</v>
      </c>
      <c r="L17" s="7">
        <f t="shared" si="3"/>
        <v>1</v>
      </c>
      <c r="M17" s="35">
        <f>(K17-L17)</f>
        <v>2</v>
      </c>
      <c r="N17" s="62" t="str">
        <f>C17</f>
        <v>ST-LÔ</v>
      </c>
      <c r="O17" s="178">
        <f>F17</f>
        <v>6</v>
      </c>
      <c r="P17" s="156">
        <v>1</v>
      </c>
      <c r="Q17" s="156"/>
      <c r="R17" s="42">
        <f>M17</f>
        <v>2</v>
      </c>
      <c r="S17" s="42"/>
      <c r="T17" s="42"/>
      <c r="U17" s="42">
        <f>SUM(K17)</f>
        <v>3</v>
      </c>
      <c r="V17" s="243">
        <f>'AUTRES CRITERES'!J19</f>
        <v>14.666122207703314</v>
      </c>
    </row>
    <row r="18" spans="1:33" ht="15.5" thickTop="1" thickBot="1" x14ac:dyDescent="0.4">
      <c r="B18" s="16" t="s">
        <v>57</v>
      </c>
      <c r="C18" s="58" t="str">
        <f>'TOURNOI '!AI12</f>
        <v>PONTIVY</v>
      </c>
      <c r="D18" s="59">
        <f>'TOURNOI '!AJ12</f>
        <v>2</v>
      </c>
      <c r="E18" s="60">
        <f>'TOURNOI '!AJ13</f>
        <v>2</v>
      </c>
      <c r="F18" s="24">
        <f>SUM(D18:E18)</f>
        <v>4</v>
      </c>
      <c r="G18" s="59">
        <f>'TOURNOI '!AH12</f>
        <v>1</v>
      </c>
      <c r="H18" s="60">
        <f>'TOURNOI '!AG12</f>
        <v>1</v>
      </c>
      <c r="I18" s="60">
        <f>'TOURNOI '!AH13</f>
        <v>1</v>
      </c>
      <c r="J18" s="61">
        <f>'TOURNOI '!AG13</f>
        <v>1</v>
      </c>
      <c r="K18" s="25">
        <f t="shared" si="3"/>
        <v>2</v>
      </c>
      <c r="L18" s="7">
        <f t="shared" si="3"/>
        <v>2</v>
      </c>
      <c r="M18" s="35">
        <f>(K18-L18)</f>
        <v>0</v>
      </c>
      <c r="N18" s="62" t="str">
        <f>C18</f>
        <v>PONTIVY</v>
      </c>
      <c r="O18" s="178">
        <f>F18</f>
        <v>4</v>
      </c>
      <c r="P18" s="156">
        <v>1</v>
      </c>
      <c r="Q18" s="156"/>
      <c r="R18" s="42">
        <f>M18</f>
        <v>0</v>
      </c>
      <c r="S18" s="42"/>
      <c r="T18" s="42"/>
      <c r="U18" s="42">
        <f>SUM(K18)</f>
        <v>2</v>
      </c>
      <c r="V18" s="243">
        <f>'AUTRES CRITERES'!J14</f>
        <v>14.286019849418206</v>
      </c>
    </row>
    <row r="19" spans="1:33" ht="15.5" thickTop="1" thickBot="1" x14ac:dyDescent="0.4">
      <c r="B19" s="16" t="s">
        <v>58</v>
      </c>
      <c r="C19" s="58" t="str">
        <f>'TOURNOI '!AF11</f>
        <v>THONON-LES-BAINS</v>
      </c>
      <c r="D19" s="59">
        <f>'TOURNOI '!AE11</f>
        <v>1</v>
      </c>
      <c r="E19" s="60">
        <f>'TOURNOI '!AE13</f>
        <v>2</v>
      </c>
      <c r="F19" s="24">
        <f>SUM(D19:E19)</f>
        <v>3</v>
      </c>
      <c r="G19" s="59">
        <f>'TOURNOI '!AG11</f>
        <v>0</v>
      </c>
      <c r="H19" s="60">
        <f>'TOURNOI '!AH11</f>
        <v>2</v>
      </c>
      <c r="I19" s="60">
        <f>'TOURNOI '!AG13</f>
        <v>1</v>
      </c>
      <c r="J19" s="61">
        <f>'TOURNOI '!AH13</f>
        <v>1</v>
      </c>
      <c r="K19" s="25">
        <f t="shared" si="3"/>
        <v>1</v>
      </c>
      <c r="L19" s="7">
        <f t="shared" si="3"/>
        <v>3</v>
      </c>
      <c r="M19" s="35">
        <f>(K19-L19)</f>
        <v>-2</v>
      </c>
      <c r="N19" s="62" t="str">
        <f>C19</f>
        <v>THONON-LES-BAINS</v>
      </c>
      <c r="O19" s="178">
        <f>F19</f>
        <v>3</v>
      </c>
      <c r="P19" s="156">
        <v>1</v>
      </c>
      <c r="Q19" s="156"/>
      <c r="R19" s="42">
        <f>M19</f>
        <v>-2</v>
      </c>
      <c r="S19" s="42"/>
      <c r="T19" s="42"/>
      <c r="U19" s="42">
        <f>SUM(K19)</f>
        <v>1</v>
      </c>
      <c r="V19" s="243">
        <f>'AUTRES CRITERES'!J11</f>
        <v>14.816495550992471</v>
      </c>
    </row>
    <row r="20" spans="1:33" ht="15.5" thickTop="1" thickBot="1" x14ac:dyDescent="0.4">
      <c r="B20" s="16"/>
      <c r="C20" s="46"/>
      <c r="D20" s="11"/>
      <c r="E20" s="12"/>
      <c r="F20" s="24"/>
      <c r="G20" s="11"/>
      <c r="H20" s="12"/>
      <c r="I20" s="12"/>
      <c r="J20" s="13"/>
      <c r="K20" s="25"/>
      <c r="L20" s="7"/>
      <c r="M20" s="35"/>
      <c r="N20" s="43"/>
      <c r="O20" s="179"/>
      <c r="P20" s="157"/>
      <c r="Q20" s="157"/>
      <c r="R20" s="45"/>
      <c r="S20" s="45"/>
      <c r="T20" s="45"/>
      <c r="U20" s="42"/>
      <c r="V20" s="45"/>
      <c r="X20" s="373" t="s">
        <v>171</v>
      </c>
      <c r="Y20" s="374"/>
      <c r="Z20" s="374"/>
      <c r="AA20" s="374"/>
      <c r="AB20" s="375"/>
    </row>
    <row r="21" spans="1:33" ht="17.5" thickTop="1" thickBot="1" x14ac:dyDescent="0.4">
      <c r="A21" s="51" t="s">
        <v>172</v>
      </c>
      <c r="B21" s="76"/>
      <c r="F21" s="77"/>
      <c r="K21" s="59"/>
      <c r="L21" s="78"/>
      <c r="M21" s="79"/>
      <c r="N21" s="260" t="s">
        <v>173</v>
      </c>
      <c r="O21" s="55"/>
      <c r="R21" s="172"/>
      <c r="U21" s="42"/>
      <c r="X21" s="261" t="s">
        <v>174</v>
      </c>
      <c r="Y21" s="262"/>
      <c r="Z21" s="263" t="s">
        <v>86</v>
      </c>
      <c r="AA21" s="263" t="s">
        <v>164</v>
      </c>
      <c r="AB21" s="263" t="s">
        <v>175</v>
      </c>
      <c r="AC21" s="263" t="s">
        <v>176</v>
      </c>
      <c r="AD21" s="263" t="s">
        <v>177</v>
      </c>
      <c r="AE21" s="263" t="s">
        <v>178</v>
      </c>
      <c r="AF21" s="263" t="s">
        <v>179</v>
      </c>
      <c r="AG21" s="264" t="s">
        <v>180</v>
      </c>
    </row>
    <row r="22" spans="1:33" ht="15.5" thickTop="1" thickBot="1" x14ac:dyDescent="0.4">
      <c r="B22" s="80" t="s">
        <v>59</v>
      </c>
      <c r="C22" s="7" t="str">
        <f>N5</f>
        <v>BAUGE</v>
      </c>
      <c r="D22" s="7">
        <f>'TOURNOI '!C21</f>
        <v>2</v>
      </c>
      <c r="E22" s="7">
        <f>'TOURNOI '!C23</f>
        <v>2</v>
      </c>
      <c r="F22" s="47">
        <f>SUM(D22:E22,O5)</f>
        <v>12</v>
      </c>
      <c r="G22" s="7">
        <f>'TOURNOI '!E21</f>
        <v>0</v>
      </c>
      <c r="H22" s="7">
        <f>'TOURNOI '!F21</f>
        <v>0</v>
      </c>
      <c r="I22" s="7">
        <f>'TOURNOI '!E23</f>
        <v>1</v>
      </c>
      <c r="J22" s="7">
        <f>'TOURNOI '!F23</f>
        <v>1</v>
      </c>
      <c r="K22" s="7">
        <f>SUM(G22,I22)</f>
        <v>1</v>
      </c>
      <c r="L22" s="7">
        <f t="shared" ref="L22:L33" si="4">SUM(H22,J22)</f>
        <v>1</v>
      </c>
      <c r="M22" s="81">
        <f>(K22-L22)+R5</f>
        <v>8</v>
      </c>
      <c r="N22" s="131" t="str">
        <f t="shared" ref="N22:N33" si="5">C22</f>
        <v>BAUGE</v>
      </c>
      <c r="O22" s="181">
        <f t="shared" ref="O22:O33" si="6">F22</f>
        <v>12</v>
      </c>
      <c r="P22" s="158">
        <v>1</v>
      </c>
      <c r="Q22" s="158"/>
      <c r="R22" s="173">
        <f t="shared" ref="R22:R33" si="7">M22</f>
        <v>8</v>
      </c>
      <c r="S22" s="158"/>
      <c r="T22" s="158"/>
      <c r="U22" s="42">
        <f>SUM(K22,K5)</f>
        <v>9</v>
      </c>
      <c r="V22" s="133">
        <f t="shared" ref="V22:V33" si="8">M22</f>
        <v>8</v>
      </c>
      <c r="X22" s="184">
        <v>1</v>
      </c>
      <c r="Y22" s="191" t="s">
        <v>9</v>
      </c>
      <c r="Z22" s="192">
        <v>13</v>
      </c>
      <c r="AA22" s="192">
        <v>1</v>
      </c>
      <c r="AB22" s="192"/>
      <c r="AC22" s="192">
        <v>6</v>
      </c>
      <c r="AD22" s="192"/>
      <c r="AE22" s="192"/>
      <c r="AF22" s="192">
        <v>9</v>
      </c>
      <c r="AG22" s="193">
        <v>8</v>
      </c>
    </row>
    <row r="23" spans="1:33" ht="15.5" thickTop="1" thickBot="1" x14ac:dyDescent="0.4">
      <c r="B23" s="82" t="s">
        <v>60</v>
      </c>
      <c r="C23" s="8" t="str">
        <f>N10</f>
        <v>LE PONT DE BEAUVOISIN</v>
      </c>
      <c r="D23" s="8">
        <f>'TOURNOI '!H21</f>
        <v>2</v>
      </c>
      <c r="E23" s="8">
        <f>'TOURNOI '!C22</f>
        <v>4</v>
      </c>
      <c r="F23" s="47">
        <f>SUM(D23:E23,O10)</f>
        <v>11</v>
      </c>
      <c r="G23" s="8">
        <f>'TOURNOI '!F21</f>
        <v>0</v>
      </c>
      <c r="H23" s="8">
        <f>'TOURNOI '!E21</f>
        <v>0</v>
      </c>
      <c r="I23" s="8">
        <f>'TOURNOI '!E22</f>
        <v>1</v>
      </c>
      <c r="J23" s="8">
        <f>'TOURNOI '!F22</f>
        <v>0</v>
      </c>
      <c r="K23" s="8">
        <f t="shared" ref="K23:K33" si="9">SUM(G23,I23)</f>
        <v>1</v>
      </c>
      <c r="L23" s="8">
        <f t="shared" si="4"/>
        <v>0</v>
      </c>
      <c r="M23" s="84">
        <f>(K23-L23)+R10</f>
        <v>1</v>
      </c>
      <c r="N23" s="134" t="str">
        <f t="shared" si="5"/>
        <v>LE PONT DE BEAUVOISIN</v>
      </c>
      <c r="O23" s="182">
        <f t="shared" si="6"/>
        <v>11</v>
      </c>
      <c r="P23" s="159">
        <v>1</v>
      </c>
      <c r="Q23" s="159"/>
      <c r="R23" s="42">
        <f t="shared" si="7"/>
        <v>1</v>
      </c>
      <c r="S23" s="159"/>
      <c r="T23" s="159"/>
      <c r="U23" s="42">
        <f>SUM(K23,K10)</f>
        <v>3</v>
      </c>
      <c r="V23" s="136">
        <f t="shared" si="8"/>
        <v>1</v>
      </c>
      <c r="X23" s="93">
        <v>2</v>
      </c>
      <c r="Y23" s="185" t="s">
        <v>47</v>
      </c>
      <c r="Z23" s="186">
        <v>13</v>
      </c>
      <c r="AA23" s="186">
        <v>1</v>
      </c>
      <c r="AB23" s="186"/>
      <c r="AC23" s="186">
        <v>1</v>
      </c>
      <c r="AD23" s="186"/>
      <c r="AE23" s="186"/>
      <c r="AF23" s="186">
        <v>6</v>
      </c>
      <c r="AG23" s="187">
        <v>1</v>
      </c>
    </row>
    <row r="24" spans="1:33" ht="15.5" thickTop="1" thickBot="1" x14ac:dyDescent="0.4">
      <c r="B24" s="82" t="s">
        <v>61</v>
      </c>
      <c r="C24" s="8" t="str">
        <f>N15</f>
        <v>MARVEJOLS</v>
      </c>
      <c r="D24" s="8">
        <f>'TOURNOI '!H22</f>
        <v>1</v>
      </c>
      <c r="E24" s="8">
        <f>'TOURNOI '!H23</f>
        <v>2</v>
      </c>
      <c r="F24" s="47">
        <f>SUM(D24:E24,O15)</f>
        <v>5</v>
      </c>
      <c r="G24" s="8">
        <f>'TOURNOI '!F22</f>
        <v>0</v>
      </c>
      <c r="H24" s="8">
        <f>'TOURNOI '!E22</f>
        <v>1</v>
      </c>
      <c r="I24" s="8">
        <f>'TOURNOI '!F23</f>
        <v>1</v>
      </c>
      <c r="J24" s="8">
        <f>'TOURNOI '!E23</f>
        <v>1</v>
      </c>
      <c r="K24" s="8">
        <f t="shared" si="9"/>
        <v>1</v>
      </c>
      <c r="L24" s="8">
        <f t="shared" si="4"/>
        <v>2</v>
      </c>
      <c r="M24" s="84">
        <f>(K24-L24)+R15</f>
        <v>-9</v>
      </c>
      <c r="N24" s="134" t="str">
        <f t="shared" si="5"/>
        <v>MARVEJOLS</v>
      </c>
      <c r="O24" s="182">
        <f t="shared" si="6"/>
        <v>5</v>
      </c>
      <c r="P24" s="159">
        <v>1</v>
      </c>
      <c r="Q24" s="159"/>
      <c r="R24" s="42">
        <f t="shared" si="7"/>
        <v>-9</v>
      </c>
      <c r="S24" s="159"/>
      <c r="T24" s="159"/>
      <c r="U24" s="42">
        <f>SUM(K24,K15)</f>
        <v>1</v>
      </c>
      <c r="V24" s="136">
        <f t="shared" si="8"/>
        <v>-9</v>
      </c>
      <c r="X24" s="93">
        <v>3</v>
      </c>
      <c r="Y24" s="185" t="s">
        <v>35</v>
      </c>
      <c r="Z24" s="186">
        <v>12</v>
      </c>
      <c r="AA24" s="186">
        <v>1</v>
      </c>
      <c r="AB24" s="186"/>
      <c r="AC24" s="186">
        <v>8</v>
      </c>
      <c r="AD24" s="186"/>
      <c r="AE24" s="186"/>
      <c r="AF24" s="186">
        <v>9</v>
      </c>
      <c r="AG24" s="187">
        <v>-9</v>
      </c>
    </row>
    <row r="25" spans="1:33" ht="15.5" thickTop="1" thickBot="1" x14ac:dyDescent="0.4">
      <c r="B25" s="82" t="s">
        <v>62</v>
      </c>
      <c r="C25" s="8" t="str">
        <f>N9</f>
        <v>SAUMUR</v>
      </c>
      <c r="D25" s="8">
        <f>'TOURNOI '!M21</f>
        <v>4</v>
      </c>
      <c r="E25" s="8">
        <f>'TOURNOI '!M23</f>
        <v>1</v>
      </c>
      <c r="F25" s="47">
        <f>SUM(D25:E25,O9)</f>
        <v>13</v>
      </c>
      <c r="G25" s="8">
        <f>'TOURNOI '!O21</f>
        <v>1</v>
      </c>
      <c r="H25" s="8">
        <f>'TOURNOI '!P21</f>
        <v>0</v>
      </c>
      <c r="I25" s="8">
        <f>'TOURNOI '!O23</f>
        <v>1</v>
      </c>
      <c r="J25" s="8">
        <f>'TOURNOI '!P23</f>
        <v>4</v>
      </c>
      <c r="K25" s="8">
        <f t="shared" si="9"/>
        <v>2</v>
      </c>
      <c r="L25" s="83">
        <f t="shared" si="4"/>
        <v>4</v>
      </c>
      <c r="M25" s="84">
        <f>(K25-L25)+R9</f>
        <v>1</v>
      </c>
      <c r="N25" s="134" t="str">
        <f t="shared" si="5"/>
        <v>SAUMUR</v>
      </c>
      <c r="O25" s="182">
        <f t="shared" si="6"/>
        <v>13</v>
      </c>
      <c r="P25" s="159">
        <v>1</v>
      </c>
      <c r="Q25" s="159"/>
      <c r="R25" s="42">
        <f t="shared" si="7"/>
        <v>1</v>
      </c>
      <c r="S25" s="159"/>
      <c r="T25" s="159"/>
      <c r="U25" s="42">
        <f>SUM(K25,K9)</f>
        <v>6</v>
      </c>
      <c r="V25" s="136">
        <f t="shared" si="8"/>
        <v>1</v>
      </c>
      <c r="X25" s="93">
        <v>4</v>
      </c>
      <c r="Y25" s="185" t="s">
        <v>17</v>
      </c>
      <c r="Z25" s="186">
        <v>12</v>
      </c>
      <c r="AA25" s="186">
        <v>1</v>
      </c>
      <c r="AB25" s="186"/>
      <c r="AC25" s="186">
        <v>6</v>
      </c>
      <c r="AD25" s="186"/>
      <c r="AE25" s="186"/>
      <c r="AF25" s="186">
        <v>8</v>
      </c>
      <c r="AG25" s="187">
        <v>1</v>
      </c>
    </row>
    <row r="26" spans="1:33" ht="15.5" thickTop="1" thickBot="1" x14ac:dyDescent="0.4">
      <c r="B26" s="82" t="s">
        <v>63</v>
      </c>
      <c r="C26" s="8" t="str">
        <f>N14</f>
        <v>QUESTEMBERT</v>
      </c>
      <c r="D26" s="8">
        <f>'TOURNOI '!R21</f>
        <v>1</v>
      </c>
      <c r="E26" s="8">
        <f>'TOURNOI '!M22</f>
        <v>1</v>
      </c>
      <c r="F26" s="47">
        <f>SUM(D26:E26,O14)</f>
        <v>7</v>
      </c>
      <c r="G26" s="8">
        <f>'TOURNOI '!P21</f>
        <v>0</v>
      </c>
      <c r="H26" s="8">
        <f>'TOURNOI '!O21</f>
        <v>1</v>
      </c>
      <c r="I26" s="8">
        <f>'TOURNOI '!O22</f>
        <v>0</v>
      </c>
      <c r="J26" s="8">
        <f>'TOURNOI '!P22</f>
        <v>3</v>
      </c>
      <c r="K26" s="8">
        <f t="shared" si="9"/>
        <v>0</v>
      </c>
      <c r="L26" s="8">
        <f t="shared" si="4"/>
        <v>4</v>
      </c>
      <c r="M26" s="84">
        <f>(K26-L26)+R14</f>
        <v>-2</v>
      </c>
      <c r="N26" s="134" t="str">
        <f t="shared" si="5"/>
        <v>QUESTEMBERT</v>
      </c>
      <c r="O26" s="182">
        <f t="shared" si="6"/>
        <v>7</v>
      </c>
      <c r="P26" s="159">
        <v>1</v>
      </c>
      <c r="Q26" s="159"/>
      <c r="R26" s="42">
        <f t="shared" si="7"/>
        <v>-2</v>
      </c>
      <c r="S26" s="159"/>
      <c r="T26" s="159"/>
      <c r="U26" s="42">
        <f>SUM(K26,K14)</f>
        <v>3</v>
      </c>
      <c r="V26" s="136">
        <f t="shared" si="8"/>
        <v>-2</v>
      </c>
      <c r="X26" s="93">
        <v>5</v>
      </c>
      <c r="Y26" s="185" t="s">
        <v>28</v>
      </c>
      <c r="Z26" s="186">
        <v>12</v>
      </c>
      <c r="AA26" s="186">
        <v>1</v>
      </c>
      <c r="AB26" s="186"/>
      <c r="AC26" s="186">
        <v>5</v>
      </c>
      <c r="AD26" s="186"/>
      <c r="AE26" s="186">
        <v>1</v>
      </c>
      <c r="AF26" s="186">
        <v>7</v>
      </c>
      <c r="AG26" s="187">
        <v>-2</v>
      </c>
    </row>
    <row r="27" spans="1:33" ht="15.5" thickTop="1" thickBot="1" x14ac:dyDescent="0.4">
      <c r="B27" s="82" t="s">
        <v>64</v>
      </c>
      <c r="C27" s="8" t="str">
        <f>N19</f>
        <v>THONON-LES-BAINS</v>
      </c>
      <c r="D27" s="8">
        <f>'TOURNOI '!R22</f>
        <v>4</v>
      </c>
      <c r="E27" s="8">
        <f>'TOURNOI '!R23</f>
        <v>4</v>
      </c>
      <c r="F27" s="47">
        <f>SUM(D27:E27,O19)</f>
        <v>11</v>
      </c>
      <c r="G27" s="8">
        <f>'TOURNOI '!P22</f>
        <v>3</v>
      </c>
      <c r="H27" s="8">
        <f>'TOURNOI '!O22</f>
        <v>0</v>
      </c>
      <c r="I27" s="8">
        <f>'TOURNOI '!P23</f>
        <v>4</v>
      </c>
      <c r="J27" s="8">
        <f>'TOURNOI '!O23</f>
        <v>1</v>
      </c>
      <c r="K27" s="8">
        <f t="shared" si="9"/>
        <v>7</v>
      </c>
      <c r="L27" s="8">
        <f t="shared" si="4"/>
        <v>1</v>
      </c>
      <c r="M27" s="84">
        <f>(K27-L27)+R19</f>
        <v>4</v>
      </c>
      <c r="N27" s="134" t="str">
        <f t="shared" si="5"/>
        <v>THONON-LES-BAINS</v>
      </c>
      <c r="O27" s="182">
        <f t="shared" si="6"/>
        <v>11</v>
      </c>
      <c r="P27" s="159">
        <v>1</v>
      </c>
      <c r="Q27" s="159"/>
      <c r="R27" s="42">
        <f t="shared" si="7"/>
        <v>4</v>
      </c>
      <c r="S27" s="159"/>
      <c r="T27" s="159"/>
      <c r="U27" s="42">
        <f>SUM(K27,K19)</f>
        <v>8</v>
      </c>
      <c r="V27" s="136">
        <f t="shared" si="8"/>
        <v>4</v>
      </c>
      <c r="X27" s="93">
        <v>6</v>
      </c>
      <c r="Y27" s="185" t="s">
        <v>44</v>
      </c>
      <c r="Z27" s="186">
        <v>11</v>
      </c>
      <c r="AA27" s="186">
        <v>1</v>
      </c>
      <c r="AB27" s="186"/>
      <c r="AC27" s="186">
        <v>4</v>
      </c>
      <c r="AD27" s="186"/>
      <c r="AE27" s="186"/>
      <c r="AF27" s="186">
        <v>8</v>
      </c>
      <c r="AG27" s="187">
        <v>4</v>
      </c>
    </row>
    <row r="28" spans="1:33" ht="15.5" thickTop="1" thickBot="1" x14ac:dyDescent="0.4">
      <c r="B28" s="82" t="s">
        <v>65</v>
      </c>
      <c r="C28" s="8" t="str">
        <f>N13</f>
        <v>LE POIRÉ SUR VIE</v>
      </c>
      <c r="D28" s="8">
        <f>'TOURNOI '!V21</f>
        <v>1</v>
      </c>
      <c r="E28" s="8">
        <f>'TOURNOI '!V23</f>
        <v>4</v>
      </c>
      <c r="F28" s="47">
        <f>SUM(D28:E28,O13)</f>
        <v>13</v>
      </c>
      <c r="G28" s="8">
        <f>'TOURNOI '!X21</f>
        <v>1</v>
      </c>
      <c r="H28" s="8">
        <f>'TOURNOI '!Y21</f>
        <v>2</v>
      </c>
      <c r="I28" s="8">
        <f>'TOURNOI '!X23</f>
        <v>2</v>
      </c>
      <c r="J28" s="8">
        <f>'TOURNOI '!Y23</f>
        <v>1</v>
      </c>
      <c r="K28" s="8">
        <f t="shared" si="9"/>
        <v>3</v>
      </c>
      <c r="L28" s="8">
        <f t="shared" si="4"/>
        <v>3</v>
      </c>
      <c r="M28" s="84">
        <f>(K28-L28)+R13</f>
        <v>6</v>
      </c>
      <c r="N28" s="134" t="str">
        <f t="shared" si="5"/>
        <v>LE POIRÉ SUR VIE</v>
      </c>
      <c r="O28" s="182">
        <f t="shared" si="6"/>
        <v>13</v>
      </c>
      <c r="P28" s="159">
        <v>1</v>
      </c>
      <c r="Q28" s="159"/>
      <c r="R28" s="42">
        <f t="shared" si="7"/>
        <v>6</v>
      </c>
      <c r="S28" s="159"/>
      <c r="T28" s="159"/>
      <c r="U28" s="42">
        <f>SUM(K28,K13)</f>
        <v>9</v>
      </c>
      <c r="V28" s="136">
        <f t="shared" si="8"/>
        <v>6</v>
      </c>
      <c r="X28" s="93">
        <v>7</v>
      </c>
      <c r="Y28" s="185" t="s">
        <v>13</v>
      </c>
      <c r="Z28" s="186">
        <v>11</v>
      </c>
      <c r="AA28" s="186">
        <v>1</v>
      </c>
      <c r="AB28" s="186"/>
      <c r="AC28" s="186">
        <v>1</v>
      </c>
      <c r="AD28" s="186"/>
      <c r="AE28" s="186"/>
      <c r="AF28" s="186">
        <v>3</v>
      </c>
      <c r="AG28" s="187">
        <v>6</v>
      </c>
    </row>
    <row r="29" spans="1:33" ht="15.5" thickTop="1" thickBot="1" x14ac:dyDescent="0.4">
      <c r="B29" s="82" t="s">
        <v>66</v>
      </c>
      <c r="C29" s="8" t="str">
        <f>N18</f>
        <v>PONTIVY</v>
      </c>
      <c r="D29" s="8">
        <f>'TOURNOI '!AA21</f>
        <v>4</v>
      </c>
      <c r="E29" s="8">
        <f>'TOURNOI '!V22</f>
        <v>4</v>
      </c>
      <c r="F29" s="47">
        <f>SUM(D29:E29,O18)</f>
        <v>12</v>
      </c>
      <c r="G29" s="8">
        <f>'TOURNOI '!Y21</f>
        <v>2</v>
      </c>
      <c r="H29" s="8">
        <f>'TOURNOI '!X21</f>
        <v>1</v>
      </c>
      <c r="I29" s="8">
        <f>'TOURNOI '!X22</f>
        <v>5</v>
      </c>
      <c r="J29" s="8">
        <f>'TOURNOI '!Y22</f>
        <v>0</v>
      </c>
      <c r="K29" s="8">
        <f t="shared" si="9"/>
        <v>7</v>
      </c>
      <c r="L29" s="8">
        <f t="shared" si="4"/>
        <v>1</v>
      </c>
      <c r="M29" s="84">
        <f>(K29-L29)+R18</f>
        <v>6</v>
      </c>
      <c r="N29" s="134" t="str">
        <f t="shared" si="5"/>
        <v>PONTIVY</v>
      </c>
      <c r="O29" s="182">
        <f t="shared" si="6"/>
        <v>12</v>
      </c>
      <c r="P29" s="159">
        <v>1</v>
      </c>
      <c r="Q29" s="159"/>
      <c r="R29" s="42">
        <f t="shared" si="7"/>
        <v>6</v>
      </c>
      <c r="S29" s="159"/>
      <c r="T29" s="159"/>
      <c r="U29" s="42">
        <f>SUM(K29,K18)</f>
        <v>9</v>
      </c>
      <c r="V29" s="136">
        <f t="shared" si="8"/>
        <v>6</v>
      </c>
      <c r="X29" s="93">
        <v>8</v>
      </c>
      <c r="Y29" s="185" t="s">
        <v>24</v>
      </c>
      <c r="Z29" s="186">
        <v>8</v>
      </c>
      <c r="AA29" s="186">
        <v>1</v>
      </c>
      <c r="AB29" s="186"/>
      <c r="AC29" s="186">
        <v>5</v>
      </c>
      <c r="AD29" s="186"/>
      <c r="AE29" s="186"/>
      <c r="AF29" s="186">
        <v>8</v>
      </c>
      <c r="AG29" s="187">
        <v>5</v>
      </c>
    </row>
    <row r="30" spans="1:33" ht="15.5" thickTop="1" thickBot="1" x14ac:dyDescent="0.4">
      <c r="B30" s="82" t="s">
        <v>67</v>
      </c>
      <c r="C30" s="8" t="str">
        <f>N7</f>
        <v>BETHUNE</v>
      </c>
      <c r="D30" s="8">
        <f>'TOURNOI '!AA22</f>
        <v>1</v>
      </c>
      <c r="E30" s="8">
        <f>'TOURNOI '!AA23</f>
        <v>1</v>
      </c>
      <c r="F30" s="47">
        <f>SUM(D30:E30,O7)</f>
        <v>4</v>
      </c>
      <c r="G30" s="8">
        <f>'TOURNOI '!Y22</f>
        <v>0</v>
      </c>
      <c r="H30" s="8">
        <f>'TOURNOI '!X22</f>
        <v>5</v>
      </c>
      <c r="I30" s="8">
        <f>'TOURNOI '!Y23</f>
        <v>1</v>
      </c>
      <c r="J30" s="8">
        <f>'TOURNOI '!X23</f>
        <v>2</v>
      </c>
      <c r="K30" s="8">
        <f t="shared" si="9"/>
        <v>1</v>
      </c>
      <c r="L30" s="8">
        <f t="shared" si="4"/>
        <v>7</v>
      </c>
      <c r="M30" s="84">
        <f>(K30-L30)+R7</f>
        <v>-16</v>
      </c>
      <c r="N30" s="134" t="str">
        <f t="shared" si="5"/>
        <v>BETHUNE</v>
      </c>
      <c r="O30" s="182">
        <f t="shared" si="6"/>
        <v>4</v>
      </c>
      <c r="P30" s="159">
        <v>1</v>
      </c>
      <c r="Q30" s="159"/>
      <c r="R30" s="42">
        <f t="shared" si="7"/>
        <v>-16</v>
      </c>
      <c r="S30" s="159"/>
      <c r="T30" s="159">
        <v>1</v>
      </c>
      <c r="U30" s="42">
        <f>SUM(K30,K7)</f>
        <v>1</v>
      </c>
      <c r="V30" s="136">
        <f t="shared" si="8"/>
        <v>-16</v>
      </c>
      <c r="X30" s="93">
        <v>9</v>
      </c>
      <c r="Y30" s="185" t="s">
        <v>41</v>
      </c>
      <c r="Z30" s="186">
        <v>7</v>
      </c>
      <c r="AA30" s="186">
        <v>1</v>
      </c>
      <c r="AB30" s="186"/>
      <c r="AC30" s="186">
        <v>-2</v>
      </c>
      <c r="AD30" s="186"/>
      <c r="AE30" s="186"/>
      <c r="AF30" s="186">
        <v>3</v>
      </c>
      <c r="AG30" s="187">
        <v>5</v>
      </c>
    </row>
    <row r="31" spans="1:33" ht="15.5" thickTop="1" thickBot="1" x14ac:dyDescent="0.4">
      <c r="B31" s="82" t="s">
        <v>68</v>
      </c>
      <c r="C31" s="8" t="str">
        <f>N17</f>
        <v>ST-LÔ</v>
      </c>
      <c r="D31" s="8">
        <f>'TOURNOI '!AE21</f>
        <v>4</v>
      </c>
      <c r="E31" s="8">
        <f>'TOURNOI '!AE23</f>
        <v>2</v>
      </c>
      <c r="F31" s="47">
        <f>SUM(D31:E31,O17)</f>
        <v>12</v>
      </c>
      <c r="G31" s="8">
        <f>'TOURNOI '!AG21</f>
        <v>4</v>
      </c>
      <c r="H31" s="8">
        <f>'TOURNOI '!AH21</f>
        <v>1</v>
      </c>
      <c r="I31" s="8">
        <f>'TOURNOI '!AG23</f>
        <v>0</v>
      </c>
      <c r="J31" s="8">
        <f>'TOURNOI '!AH23</f>
        <v>0</v>
      </c>
      <c r="K31" s="8">
        <f t="shared" si="9"/>
        <v>4</v>
      </c>
      <c r="L31" s="8">
        <f t="shared" si="4"/>
        <v>1</v>
      </c>
      <c r="M31" s="84">
        <f>(K31-L31)+R17</f>
        <v>5</v>
      </c>
      <c r="N31" s="134" t="str">
        <f t="shared" si="5"/>
        <v>ST-LÔ</v>
      </c>
      <c r="O31" s="182">
        <f t="shared" si="6"/>
        <v>12</v>
      </c>
      <c r="P31" s="159">
        <v>1</v>
      </c>
      <c r="Q31" s="159"/>
      <c r="R31" s="42">
        <f t="shared" si="7"/>
        <v>5</v>
      </c>
      <c r="S31" s="159"/>
      <c r="T31" s="159">
        <v>1</v>
      </c>
      <c r="U31" s="42">
        <f>SUM(K31,K17)</f>
        <v>7</v>
      </c>
      <c r="V31" s="136">
        <f t="shared" si="8"/>
        <v>5</v>
      </c>
      <c r="X31" s="93">
        <v>10</v>
      </c>
      <c r="Y31" s="185" t="s">
        <v>20</v>
      </c>
      <c r="Z31" s="186">
        <v>7</v>
      </c>
      <c r="AA31" s="186">
        <v>1</v>
      </c>
      <c r="AB31" s="186"/>
      <c r="AC31" s="186">
        <v>-9</v>
      </c>
      <c r="AD31" s="186"/>
      <c r="AE31" s="186"/>
      <c r="AF31" s="186">
        <v>4</v>
      </c>
      <c r="AG31" s="187">
        <v>-15</v>
      </c>
    </row>
    <row r="32" spans="1:33" ht="15.5" thickTop="1" thickBot="1" x14ac:dyDescent="0.4">
      <c r="B32" s="82" t="s">
        <v>69</v>
      </c>
      <c r="C32" s="8" t="str">
        <f>N6</f>
        <v>ENTRE-DEUX-GUIERS</v>
      </c>
      <c r="D32" s="8">
        <f>'TOURNOI '!AJ21</f>
        <v>1</v>
      </c>
      <c r="E32" s="8">
        <f>'TOURNOI '!AE22</f>
        <v>1</v>
      </c>
      <c r="F32" s="47">
        <f>SUM(D32:E32,O6)</f>
        <v>7</v>
      </c>
      <c r="G32" s="8">
        <f>'TOURNOI '!AH21</f>
        <v>1</v>
      </c>
      <c r="H32" s="8">
        <f>'TOURNOI '!AG21</f>
        <v>4</v>
      </c>
      <c r="I32" s="8">
        <f>'TOURNOI '!AG22</f>
        <v>0</v>
      </c>
      <c r="J32" s="8">
        <f>'TOURNOI '!AH22</f>
        <v>8</v>
      </c>
      <c r="K32" s="8">
        <f t="shared" si="9"/>
        <v>1</v>
      </c>
      <c r="L32" s="8">
        <f t="shared" si="4"/>
        <v>12</v>
      </c>
      <c r="M32" s="84">
        <f>(K32-L32)+R6</f>
        <v>-9</v>
      </c>
      <c r="N32" s="134" t="str">
        <f t="shared" si="5"/>
        <v>ENTRE-DEUX-GUIERS</v>
      </c>
      <c r="O32" s="182">
        <f t="shared" si="6"/>
        <v>7</v>
      </c>
      <c r="P32" s="159">
        <v>1</v>
      </c>
      <c r="Q32" s="159"/>
      <c r="R32" s="42">
        <f t="shared" si="7"/>
        <v>-9</v>
      </c>
      <c r="S32" s="159"/>
      <c r="T32" s="159"/>
      <c r="U32" s="42">
        <f>SUM(K32,K6)</f>
        <v>4</v>
      </c>
      <c r="V32" s="136">
        <f t="shared" si="8"/>
        <v>-9</v>
      </c>
      <c r="X32" s="93">
        <v>11</v>
      </c>
      <c r="Y32" s="185" t="s">
        <v>32</v>
      </c>
      <c r="Z32" s="186">
        <v>5</v>
      </c>
      <c r="AA32" s="186">
        <v>1</v>
      </c>
      <c r="AB32" s="186"/>
      <c r="AC32" s="186">
        <v>-9</v>
      </c>
      <c r="AD32" s="186"/>
      <c r="AE32" s="186"/>
      <c r="AF32" s="186">
        <v>1</v>
      </c>
      <c r="AG32" s="187">
        <v>-9</v>
      </c>
    </row>
    <row r="33" spans="2:33" ht="15.5" thickTop="1" thickBot="1" x14ac:dyDescent="0.4">
      <c r="B33" s="85" t="s">
        <v>70</v>
      </c>
      <c r="C33" s="12" t="str">
        <f>N11</f>
        <v>BOUVIGNY-BOYEFFLES</v>
      </c>
      <c r="D33" s="12">
        <f>'TOURNOI '!AJ22</f>
        <v>4</v>
      </c>
      <c r="E33" s="12">
        <f>'TOURNOI '!AJ23</f>
        <v>2</v>
      </c>
      <c r="F33" s="47">
        <f>SUM(D33:E33,O11)</f>
        <v>8</v>
      </c>
      <c r="G33" s="12">
        <f>'TOURNOI '!AH22</f>
        <v>8</v>
      </c>
      <c r="H33" s="12">
        <f>'TOURNOI '!AG22</f>
        <v>0</v>
      </c>
      <c r="I33" s="12">
        <f>'TOURNOI '!AH23</f>
        <v>0</v>
      </c>
      <c r="J33" s="12">
        <f>'TOURNOI '!AG23</f>
        <v>0</v>
      </c>
      <c r="K33" s="12">
        <f t="shared" si="9"/>
        <v>8</v>
      </c>
      <c r="L33" s="12">
        <f t="shared" si="4"/>
        <v>0</v>
      </c>
      <c r="M33" s="86">
        <f>(K33-L33)+R11</f>
        <v>5</v>
      </c>
      <c r="N33" s="137" t="str">
        <f t="shared" si="5"/>
        <v>BOUVIGNY-BOYEFFLES</v>
      </c>
      <c r="O33" s="183">
        <f t="shared" si="6"/>
        <v>8</v>
      </c>
      <c r="P33" s="160">
        <v>1</v>
      </c>
      <c r="Q33" s="160"/>
      <c r="R33" s="180">
        <f t="shared" si="7"/>
        <v>5</v>
      </c>
      <c r="S33" s="160"/>
      <c r="T33" s="160"/>
      <c r="U33" s="42">
        <f>SUM(K33,K11)</f>
        <v>8</v>
      </c>
      <c r="V33" s="139">
        <f t="shared" si="8"/>
        <v>5</v>
      </c>
      <c r="X33" s="96">
        <v>12</v>
      </c>
      <c r="Y33" s="188" t="s">
        <v>38</v>
      </c>
      <c r="Z33" s="189">
        <v>4</v>
      </c>
      <c r="AA33" s="189">
        <v>1</v>
      </c>
      <c r="AB33" s="189"/>
      <c r="AC33" s="189">
        <v>-15</v>
      </c>
      <c r="AD33" s="189"/>
      <c r="AE33" s="189">
        <v>1</v>
      </c>
      <c r="AF33" s="189">
        <v>1</v>
      </c>
      <c r="AG33" s="190">
        <v>5</v>
      </c>
    </row>
    <row r="34" spans="2:33" ht="15" thickTop="1" x14ac:dyDescent="0.35"/>
  </sheetData>
  <sortState xmlns:xlrd2="http://schemas.microsoft.com/office/spreadsheetml/2017/richdata2" ref="Y21:AG33">
    <sortCondition descending="1" ref="Z21:Z33"/>
    <sortCondition descending="1" ref="AC21:AC33"/>
  </sortState>
  <mergeCells count="4">
    <mergeCell ref="X20:AB20"/>
    <mergeCell ref="D3:F3"/>
    <mergeCell ref="G3:J3"/>
    <mergeCell ref="K3:M3"/>
  </mergeCells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E7B1F-4E09-48CA-9C4E-6C376254DF63}">
  <dimension ref="B3:J44"/>
  <sheetViews>
    <sheetView topLeftCell="C4" workbookViewId="0">
      <selection activeCell="J9" sqref="J9"/>
    </sheetView>
  </sheetViews>
  <sheetFormatPr baseColWidth="10" defaultColWidth="10.7265625" defaultRowHeight="14.5" x14ac:dyDescent="0.35"/>
  <cols>
    <col min="1" max="1" width="5.81640625" customWidth="1"/>
    <col min="2" max="2" width="41.1796875" style="1" customWidth="1"/>
    <col min="3" max="3" width="36.54296875" style="1" customWidth="1"/>
    <col min="4" max="4" width="10.81640625" customWidth="1"/>
    <col min="5" max="5" width="19" customWidth="1"/>
    <col min="6" max="6" width="19.453125" customWidth="1"/>
    <col min="7" max="7" width="14.7265625" customWidth="1"/>
    <col min="8" max="8" width="18" customWidth="1"/>
    <col min="9" max="9" width="16.26953125" customWidth="1"/>
    <col min="10" max="10" width="24.26953125" customWidth="1"/>
    <col min="11" max="11" width="36.7265625" customWidth="1"/>
  </cols>
  <sheetData>
    <row r="3" spans="2:10" x14ac:dyDescent="0.35">
      <c r="B3" s="301"/>
      <c r="C3" s="301"/>
    </row>
    <row r="4" spans="2:10" s="2" customFormat="1" x14ac:dyDescent="0.35">
      <c r="B4" s="301"/>
      <c r="C4" s="301"/>
    </row>
    <row r="5" spans="2:10" s="2" customFormat="1" x14ac:dyDescent="0.35">
      <c r="B5" s="301"/>
      <c r="C5" s="301"/>
    </row>
    <row r="6" spans="2:10" s="2" customFormat="1" x14ac:dyDescent="0.35">
      <c r="B6" s="302"/>
      <c r="C6" s="302"/>
    </row>
    <row r="7" spans="2:10" s="2" customFormat="1" ht="15" thickBot="1" x14ac:dyDescent="0.4">
      <c r="B7" s="302"/>
      <c r="C7" s="302"/>
    </row>
    <row r="8" spans="2:10" ht="47.5" thickTop="1" thickBot="1" x14ac:dyDescent="0.4">
      <c r="B8" s="147" t="s">
        <v>4</v>
      </c>
      <c r="C8" s="148" t="s">
        <v>5</v>
      </c>
      <c r="D8" s="148" t="s">
        <v>88</v>
      </c>
      <c r="E8" s="148" t="s">
        <v>181</v>
      </c>
      <c r="F8" s="148" t="s">
        <v>182</v>
      </c>
      <c r="G8" s="149" t="s">
        <v>183</v>
      </c>
      <c r="H8" s="149" t="s">
        <v>184</v>
      </c>
      <c r="I8" s="148" t="s">
        <v>169</v>
      </c>
      <c r="J8" s="150" t="s">
        <v>185</v>
      </c>
    </row>
    <row r="9" spans="2:10" s="3" customFormat="1" ht="15" thickBot="1" x14ac:dyDescent="0.4">
      <c r="B9" s="140" t="s">
        <v>186</v>
      </c>
      <c r="C9" s="141" t="s">
        <v>9</v>
      </c>
      <c r="D9" s="142">
        <v>1</v>
      </c>
      <c r="E9" s="8"/>
      <c r="F9" s="8"/>
      <c r="G9" s="142"/>
      <c r="H9" s="142"/>
      <c r="I9" s="142"/>
      <c r="J9" s="143">
        <f>'[1]LE POIRÉ SUR VIE'!$I$17</f>
        <v>14.545407877543402</v>
      </c>
    </row>
    <row r="10" spans="2:10" s="3" customFormat="1" ht="15" thickBot="1" x14ac:dyDescent="0.4">
      <c r="B10" s="140" t="s">
        <v>187</v>
      </c>
      <c r="C10" s="141" t="s">
        <v>13</v>
      </c>
      <c r="D10" s="142">
        <v>1</v>
      </c>
      <c r="E10" s="142"/>
      <c r="F10" s="142"/>
      <c r="G10" s="142"/>
      <c r="H10" s="142"/>
      <c r="I10" s="142"/>
      <c r="J10" s="143">
        <f>'[1]LE PONT DE BEAUVOISIN'!$I$17</f>
        <v>14.454529898575071</v>
      </c>
    </row>
    <row r="11" spans="2:10" s="3" customFormat="1" ht="15" thickBot="1" x14ac:dyDescent="0.4">
      <c r="B11" s="140" t="s">
        <v>188</v>
      </c>
      <c r="C11" s="141" t="s">
        <v>17</v>
      </c>
      <c r="D11" s="142">
        <v>1</v>
      </c>
      <c r="E11" s="142"/>
      <c r="F11" s="142"/>
      <c r="G11" s="142"/>
      <c r="H11" s="142"/>
      <c r="I11" s="142"/>
      <c r="J11" s="143">
        <f>[1]PONTIVY!$I$17</f>
        <v>14.816495550992471</v>
      </c>
    </row>
    <row r="12" spans="2:10" s="3" customFormat="1" ht="15" thickBot="1" x14ac:dyDescent="0.4">
      <c r="B12" s="140" t="s">
        <v>189</v>
      </c>
      <c r="C12" s="141" t="s">
        <v>20</v>
      </c>
      <c r="D12" s="142">
        <v>1</v>
      </c>
      <c r="E12" s="142"/>
      <c r="F12" s="142"/>
      <c r="G12" s="142"/>
      <c r="H12" s="142"/>
      <c r="I12" s="142"/>
      <c r="J12" s="143">
        <f>'[1]ENTRE-DEUX-GUIERS'!$I$17</f>
        <v>14.581755266560195</v>
      </c>
    </row>
    <row r="13" spans="2:10" s="3" customFormat="1" ht="15" thickBot="1" x14ac:dyDescent="0.4">
      <c r="B13" s="140" t="s">
        <v>190</v>
      </c>
      <c r="C13" s="141" t="s">
        <v>24</v>
      </c>
      <c r="D13" s="142">
        <v>1</v>
      </c>
      <c r="E13" s="142"/>
      <c r="F13" s="142"/>
      <c r="G13" s="142"/>
      <c r="H13" s="142"/>
      <c r="I13" s="142"/>
      <c r="J13" s="143">
        <f>'[1]BOUVIGNY-BOYEFFLES'!$I$17</f>
        <v>14.947420820110757</v>
      </c>
    </row>
    <row r="14" spans="2:10" s="3" customFormat="1" ht="15" thickBot="1" x14ac:dyDescent="0.4">
      <c r="B14" s="140" t="s">
        <v>191</v>
      </c>
      <c r="C14" s="141" t="s">
        <v>28</v>
      </c>
      <c r="D14" s="142">
        <v>1</v>
      </c>
      <c r="E14" s="142"/>
      <c r="F14" s="142"/>
      <c r="G14" s="142"/>
      <c r="H14" s="142">
        <v>1</v>
      </c>
      <c r="I14" s="142"/>
      <c r="J14" s="143">
        <f>'[1]ST-LÔ'!$I$17</f>
        <v>14.286019849418206</v>
      </c>
    </row>
    <row r="15" spans="2:10" s="3" customFormat="1" ht="15" thickBot="1" x14ac:dyDescent="0.4">
      <c r="B15" s="140" t="s">
        <v>192</v>
      </c>
      <c r="C15" s="141" t="s">
        <v>32</v>
      </c>
      <c r="D15" s="142">
        <v>1</v>
      </c>
      <c r="E15" s="142"/>
      <c r="F15" s="142"/>
      <c r="G15" s="142"/>
      <c r="H15" s="142"/>
      <c r="I15" s="142"/>
      <c r="J15" s="143">
        <f>[1]MARVEJOLS!$I$17</f>
        <v>14.765115217887292</v>
      </c>
    </row>
    <row r="16" spans="2:10" s="3" customFormat="1" ht="15" thickBot="1" x14ac:dyDescent="0.4">
      <c r="B16" s="140" t="s">
        <v>193</v>
      </c>
      <c r="C16" s="141" t="s">
        <v>35</v>
      </c>
      <c r="D16" s="142">
        <v>1</v>
      </c>
      <c r="E16" s="142"/>
      <c r="F16" s="142"/>
      <c r="G16" s="142"/>
      <c r="H16" s="142"/>
      <c r="I16" s="142"/>
      <c r="J16" s="143">
        <f>[1]BAUGE!$I$17</f>
        <v>14.793774500653353</v>
      </c>
    </row>
    <row r="17" spans="2:10" s="3" customFormat="1" ht="15" thickBot="1" x14ac:dyDescent="0.4">
      <c r="B17" s="140" t="s">
        <v>194</v>
      </c>
      <c r="C17" s="141" t="s">
        <v>38</v>
      </c>
      <c r="D17" s="142">
        <v>1</v>
      </c>
      <c r="E17" s="142"/>
      <c r="F17" s="142"/>
      <c r="G17" s="142"/>
      <c r="H17" s="142">
        <v>1</v>
      </c>
      <c r="I17" s="142"/>
      <c r="J17" s="143">
        <f>[1]BETHUNE!$I$17</f>
        <v>14.127247837720118</v>
      </c>
    </row>
    <row r="18" spans="2:10" s="3" customFormat="1" ht="15" thickBot="1" x14ac:dyDescent="0.4">
      <c r="B18" s="140" t="s">
        <v>195</v>
      </c>
      <c r="C18" s="141" t="s">
        <v>41</v>
      </c>
      <c r="D18" s="142">
        <v>1</v>
      </c>
      <c r="E18" s="142"/>
      <c r="F18" s="142"/>
      <c r="G18" s="142"/>
      <c r="H18" s="142"/>
      <c r="I18" s="142"/>
      <c r="J18" s="143">
        <f>[1]QUESTEMBERT!$I$17</f>
        <v>14.745364320826333</v>
      </c>
    </row>
    <row r="19" spans="2:10" s="3" customFormat="1" ht="15" thickBot="1" x14ac:dyDescent="0.4">
      <c r="B19" s="140" t="s">
        <v>196</v>
      </c>
      <c r="C19" s="141" t="s">
        <v>44</v>
      </c>
      <c r="D19" s="142">
        <v>1</v>
      </c>
      <c r="E19" s="142"/>
      <c r="F19" s="142"/>
      <c r="G19" s="142"/>
      <c r="H19" s="142"/>
      <c r="I19" s="142"/>
      <c r="J19" s="143">
        <f>'[1]THONON-LES-BAINS'!$I$17</f>
        <v>14.666122207703314</v>
      </c>
    </row>
    <row r="20" spans="2:10" ht="15" thickBot="1" x14ac:dyDescent="0.4">
      <c r="B20" s="144" t="s">
        <v>197</v>
      </c>
      <c r="C20" s="145" t="s">
        <v>47</v>
      </c>
      <c r="D20" s="146">
        <v>1</v>
      </c>
      <c r="E20" s="146"/>
      <c r="F20" s="146"/>
      <c r="G20" s="146"/>
      <c r="H20" s="146"/>
      <c r="I20" s="146"/>
      <c r="J20" s="242">
        <f>[1]SAUMUR!$I$17</f>
        <v>14.644888308132662</v>
      </c>
    </row>
    <row r="21" spans="2:10" ht="15" thickTop="1" x14ac:dyDescent="0.35">
      <c r="C21" s="56" t="s">
        <v>49</v>
      </c>
    </row>
    <row r="22" spans="2:10" x14ac:dyDescent="0.35">
      <c r="C22" s="56" t="s">
        <v>50</v>
      </c>
    </row>
    <row r="23" spans="2:10" x14ac:dyDescent="0.35">
      <c r="C23" s="56" t="s">
        <v>51</v>
      </c>
    </row>
    <row r="24" spans="2:10" x14ac:dyDescent="0.35">
      <c r="C24" s="56" t="s">
        <v>52</v>
      </c>
    </row>
    <row r="25" spans="2:10" x14ac:dyDescent="0.35">
      <c r="C25" s="56" t="s">
        <v>53</v>
      </c>
    </row>
    <row r="26" spans="2:10" x14ac:dyDescent="0.35">
      <c r="C26" s="56" t="s">
        <v>54</v>
      </c>
    </row>
    <row r="27" spans="2:10" x14ac:dyDescent="0.35">
      <c r="C27" s="56" t="s">
        <v>55</v>
      </c>
    </row>
    <row r="28" spans="2:10" x14ac:dyDescent="0.35">
      <c r="C28" s="56" t="s">
        <v>56</v>
      </c>
    </row>
    <row r="29" spans="2:10" x14ac:dyDescent="0.35">
      <c r="C29" s="56" t="s">
        <v>57</v>
      </c>
    </row>
    <row r="30" spans="2:10" x14ac:dyDescent="0.35">
      <c r="C30" s="56" t="s">
        <v>58</v>
      </c>
    </row>
    <row r="31" spans="2:10" x14ac:dyDescent="0.35">
      <c r="C31" s="56" t="s">
        <v>59</v>
      </c>
    </row>
    <row r="32" spans="2:10" x14ac:dyDescent="0.35">
      <c r="C32" s="56" t="s">
        <v>60</v>
      </c>
    </row>
    <row r="33" spans="3:3" x14ac:dyDescent="0.35">
      <c r="C33" s="56" t="s">
        <v>61</v>
      </c>
    </row>
    <row r="34" spans="3:3" x14ac:dyDescent="0.35">
      <c r="C34" s="56" t="s">
        <v>62</v>
      </c>
    </row>
    <row r="35" spans="3:3" x14ac:dyDescent="0.35">
      <c r="C35" s="56" t="s">
        <v>63</v>
      </c>
    </row>
    <row r="36" spans="3:3" x14ac:dyDescent="0.35">
      <c r="C36" s="56" t="s">
        <v>64</v>
      </c>
    </row>
    <row r="37" spans="3:3" x14ac:dyDescent="0.35">
      <c r="C37" s="56" t="s">
        <v>65</v>
      </c>
    </row>
    <row r="38" spans="3:3" x14ac:dyDescent="0.35">
      <c r="C38" s="56" t="s">
        <v>66</v>
      </c>
    </row>
    <row r="39" spans="3:3" x14ac:dyDescent="0.35">
      <c r="C39" s="56" t="s">
        <v>67</v>
      </c>
    </row>
    <row r="40" spans="3:3" x14ac:dyDescent="0.35">
      <c r="C40" s="56" t="s">
        <v>68</v>
      </c>
    </row>
    <row r="41" spans="3:3" x14ac:dyDescent="0.35">
      <c r="C41" s="56" t="s">
        <v>69</v>
      </c>
    </row>
    <row r="42" spans="3:3" x14ac:dyDescent="0.35">
      <c r="C42" s="56" t="s">
        <v>70</v>
      </c>
    </row>
    <row r="43" spans="3:3" x14ac:dyDescent="0.35">
      <c r="C43" s="56" t="s">
        <v>71</v>
      </c>
    </row>
    <row r="44" spans="3:3" x14ac:dyDescent="0.35">
      <c r="C44" s="56" t="s">
        <v>72</v>
      </c>
    </row>
  </sheetData>
  <mergeCells count="3">
    <mergeCell ref="B3:C5"/>
    <mergeCell ref="B6:C6"/>
    <mergeCell ref="B7:C7"/>
  </mergeCells>
  <dataValidations count="1">
    <dataValidation type="list" allowBlank="1" showInputMessage="1" showErrorMessage="1" sqref="B18" xr:uid="{C7CABA31-3011-4345-A159-CEA56B0E6784}">
      <formula1>#REF!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C503E-B20A-4F73-8734-DBEF78E6767F}">
  <dimension ref="B1:F14"/>
  <sheetViews>
    <sheetView workbookViewId="0">
      <selection activeCell="F2" sqref="F2:F14"/>
    </sheetView>
  </sheetViews>
  <sheetFormatPr baseColWidth="10" defaultColWidth="11.453125" defaultRowHeight="14.5" x14ac:dyDescent="0.35"/>
  <sheetData>
    <row r="1" spans="2:6" ht="15" thickBot="1" x14ac:dyDescent="0.4"/>
    <row r="2" spans="2:6" ht="15.5" thickTop="1" thickBot="1" x14ac:dyDescent="0.4">
      <c r="B2" s="162" t="s">
        <v>9</v>
      </c>
      <c r="C2" s="163" t="s">
        <v>198</v>
      </c>
      <c r="D2" s="164" t="s">
        <v>199</v>
      </c>
      <c r="F2" t="str">
        <f>D2&amp;"/"&amp;B2</f>
        <v>MENARD Nolann/LE POIRÉ SUR VIE</v>
      </c>
    </row>
    <row r="3" spans="2:6" ht="15" thickBot="1" x14ac:dyDescent="0.4">
      <c r="B3" s="165" t="s">
        <v>13</v>
      </c>
      <c r="C3" s="142" t="s">
        <v>200</v>
      </c>
      <c r="D3" s="142" t="s">
        <v>201</v>
      </c>
      <c r="F3" t="str">
        <f t="shared" ref="F3:F14" si="0">D3&amp;"/"&amp;B3</f>
        <v>LADON Arthur/LE PONT DE BEAUVOISIN</v>
      </c>
    </row>
    <row r="4" spans="2:6" ht="15" thickBot="1" x14ac:dyDescent="0.4">
      <c r="B4" s="165" t="s">
        <v>17</v>
      </c>
      <c r="C4" s="142" t="s">
        <v>202</v>
      </c>
      <c r="D4" s="142" t="s">
        <v>203</v>
      </c>
      <c r="F4" t="str">
        <f t="shared" si="0"/>
        <v>NICOLAS Victor/PONTIVY</v>
      </c>
    </row>
    <row r="5" spans="2:6" ht="15" thickBot="1" x14ac:dyDescent="0.4">
      <c r="B5" s="165" t="s">
        <v>24</v>
      </c>
      <c r="C5" s="142" t="s">
        <v>204</v>
      </c>
      <c r="D5" s="142" t="s">
        <v>205</v>
      </c>
      <c r="F5" t="str">
        <f t="shared" si="0"/>
        <v>DRELON Tim/BOUVIGNY-BOYEFFLES</v>
      </c>
    </row>
    <row r="6" spans="2:6" ht="15" thickBot="1" x14ac:dyDescent="0.4">
      <c r="B6" s="165" t="s">
        <v>28</v>
      </c>
      <c r="C6" s="167" t="s">
        <v>206</v>
      </c>
      <c r="D6" s="167" t="s">
        <v>207</v>
      </c>
      <c r="F6" t="str">
        <f t="shared" si="0"/>
        <v>GUEDOIT Nino/ST-LÔ</v>
      </c>
    </row>
    <row r="7" spans="2:6" ht="15" thickBot="1" x14ac:dyDescent="0.4">
      <c r="B7" s="165" t="s">
        <v>32</v>
      </c>
      <c r="C7" s="142" t="s">
        <v>208</v>
      </c>
      <c r="D7" s="142" t="s">
        <v>209</v>
      </c>
      <c r="F7" t="str">
        <f t="shared" si="0"/>
        <v>FANGUIN Evan/MARVEJOLS</v>
      </c>
    </row>
    <row r="8" spans="2:6" ht="15" thickBot="1" x14ac:dyDescent="0.4">
      <c r="B8" s="165" t="s">
        <v>35</v>
      </c>
      <c r="C8" s="142" t="s">
        <v>210</v>
      </c>
      <c r="D8" s="142" t="s">
        <v>211</v>
      </c>
      <c r="F8" t="str">
        <f t="shared" si="0"/>
        <v>RICOUR CHAUDET Tim/BAUGE</v>
      </c>
    </row>
    <row r="9" spans="2:6" ht="15" thickBot="1" x14ac:dyDescent="0.4">
      <c r="B9" s="166" t="s">
        <v>38</v>
      </c>
      <c r="C9" s="167" t="s">
        <v>212</v>
      </c>
      <c r="D9" s="167" t="s">
        <v>213</v>
      </c>
      <c r="F9" t="str">
        <f t="shared" si="0"/>
        <v>GILBERT Simon/BETHUNE</v>
      </c>
    </row>
    <row r="10" spans="2:6" ht="15" thickBot="1" x14ac:dyDescent="0.4">
      <c r="B10" s="165" t="s">
        <v>41</v>
      </c>
      <c r="C10" s="167" t="s">
        <v>214</v>
      </c>
      <c r="D10" s="167" t="s">
        <v>215</v>
      </c>
      <c r="F10" t="str">
        <f t="shared" si="0"/>
        <v>EVEN Lenny/QUESTEMBERT</v>
      </c>
    </row>
    <row r="11" spans="2:6" ht="15" thickBot="1" x14ac:dyDescent="0.4">
      <c r="B11" s="165" t="s">
        <v>44</v>
      </c>
      <c r="C11" s="142" t="s">
        <v>216</v>
      </c>
      <c r="D11" s="142" t="s">
        <v>217</v>
      </c>
      <c r="F11" t="str">
        <f t="shared" si="0"/>
        <v>ASSOULI Khalil /THONON-LES-BAINS</v>
      </c>
    </row>
    <row r="12" spans="2:6" ht="15" thickBot="1" x14ac:dyDescent="0.4">
      <c r="B12" s="168" t="s">
        <v>47</v>
      </c>
      <c r="C12" s="169" t="s">
        <v>218</v>
      </c>
      <c r="D12" s="170" t="s">
        <v>219</v>
      </c>
      <c r="F12" t="str">
        <f t="shared" si="0"/>
        <v>BIRE Gaspar/SAUMUR</v>
      </c>
    </row>
    <row r="13" spans="2:6" ht="15.5" thickTop="1" thickBot="1" x14ac:dyDescent="0.4">
      <c r="B13" s="68" t="s">
        <v>20</v>
      </c>
      <c r="D13" t="s">
        <v>220</v>
      </c>
      <c r="F13" t="str">
        <f t="shared" si="0"/>
        <v>TOUZEAU Noa/ENTRE-DEUX-GUIERS</v>
      </c>
    </row>
    <row r="14" spans="2:6" ht="16" thickBot="1" x14ac:dyDescent="0.4">
      <c r="B14" s="165" t="s">
        <v>13</v>
      </c>
      <c r="C14" s="171"/>
      <c r="D14" s="171" t="s">
        <v>221</v>
      </c>
      <c r="F14" t="str">
        <f t="shared" si="0"/>
        <v>LASCAUX Kais/LE PONT DE BEAUVOISIN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0FCE3-5ABC-4E08-AC16-18C262A3A07E}">
  <dimension ref="A2:AG34"/>
  <sheetViews>
    <sheetView topLeftCell="A3" workbookViewId="0">
      <selection activeCell="O24" sqref="O24"/>
    </sheetView>
  </sheetViews>
  <sheetFormatPr baseColWidth="10" defaultColWidth="11.453125" defaultRowHeight="14.5" x14ac:dyDescent="0.35"/>
  <cols>
    <col min="2" max="2" width="3.81640625" customWidth="1"/>
    <col min="3" max="3" width="26.26953125" customWidth="1"/>
    <col min="4" max="5" width="3.54296875" customWidth="1"/>
    <col min="6" max="6" width="6.26953125" customWidth="1"/>
    <col min="7" max="10" width="5.54296875" customWidth="1"/>
    <col min="11" max="11" width="7.81640625" customWidth="1"/>
    <col min="12" max="12" width="8.54296875" customWidth="1"/>
    <col min="13" max="13" width="5.7265625" customWidth="1"/>
    <col min="14" max="14" width="23.54296875" customWidth="1"/>
    <col min="15" max="21" width="14.81640625" style="34" customWidth="1"/>
    <col min="22" max="22" width="11.7265625" style="33" customWidth="1"/>
    <col min="23" max="23" width="4.1796875" customWidth="1"/>
    <col min="24" max="24" width="5.7265625" customWidth="1"/>
    <col min="25" max="25" width="20.453125" customWidth="1"/>
    <col min="33" max="33" width="11.453125" style="245"/>
  </cols>
  <sheetData>
    <row r="2" spans="1:33" ht="15" thickBot="1" x14ac:dyDescent="0.4"/>
    <row r="3" spans="1:33" ht="15" thickBot="1" x14ac:dyDescent="0.4">
      <c r="C3" s="3"/>
      <c r="D3" s="376" t="s">
        <v>222</v>
      </c>
      <c r="E3" s="377"/>
      <c r="F3" s="378"/>
      <c r="G3" s="376" t="s">
        <v>149</v>
      </c>
      <c r="H3" s="377"/>
      <c r="I3" s="377"/>
      <c r="J3" s="377"/>
      <c r="K3" s="379" t="s">
        <v>150</v>
      </c>
      <c r="L3" s="380"/>
      <c r="M3" s="381"/>
    </row>
    <row r="4" spans="1:33" ht="27.5" thickTop="1" thickBot="1" x14ac:dyDescent="0.4">
      <c r="A4" s="51" t="s">
        <v>151</v>
      </c>
      <c r="B4" s="48"/>
      <c r="C4" s="17"/>
      <c r="D4" s="21" t="s">
        <v>152</v>
      </c>
      <c r="E4" s="22" t="s">
        <v>153</v>
      </c>
      <c r="F4" s="23" t="s">
        <v>154</v>
      </c>
      <c r="G4" s="21" t="s">
        <v>155</v>
      </c>
      <c r="H4" s="22" t="s">
        <v>156</v>
      </c>
      <c r="I4" s="22" t="s">
        <v>157</v>
      </c>
      <c r="J4" s="23" t="s">
        <v>158</v>
      </c>
      <c r="K4" s="5" t="s">
        <v>159</v>
      </c>
      <c r="L4" s="6" t="s">
        <v>160</v>
      </c>
      <c r="M4" s="36" t="s">
        <v>161</v>
      </c>
      <c r="N4" s="37" t="s">
        <v>162</v>
      </c>
      <c r="O4" s="38" t="s">
        <v>223</v>
      </c>
      <c r="P4" s="155" t="s">
        <v>164</v>
      </c>
      <c r="Q4" s="155" t="s">
        <v>165</v>
      </c>
      <c r="R4" s="155" t="s">
        <v>166</v>
      </c>
      <c r="S4" s="161" t="s">
        <v>167</v>
      </c>
      <c r="T4" s="161" t="s">
        <v>168</v>
      </c>
      <c r="U4" s="39" t="s">
        <v>169</v>
      </c>
      <c r="V4" s="39" t="s">
        <v>170</v>
      </c>
      <c r="W4" s="32"/>
      <c r="Y4" s="37" t="s">
        <v>162</v>
      </c>
    </row>
    <row r="5" spans="1:33" ht="15.5" thickTop="1" thickBot="1" x14ac:dyDescent="0.4">
      <c r="B5" s="14" t="s">
        <v>83</v>
      </c>
      <c r="C5" s="57" t="str">
        <f>'TOURNOI '!D11</f>
        <v>BAUGE</v>
      </c>
      <c r="D5" s="10">
        <f>'TOURNOI '!C11</f>
        <v>4</v>
      </c>
      <c r="E5" s="8">
        <f>'TOURNOI '!C13</f>
        <v>4</v>
      </c>
      <c r="F5" s="24">
        <f>SUM(D5:E5)</f>
        <v>8</v>
      </c>
      <c r="G5" s="10">
        <f>'TOURNOI '!E11</f>
        <v>1</v>
      </c>
      <c r="H5" s="8">
        <f>'TOURNOI '!F11</f>
        <v>0</v>
      </c>
      <c r="I5" s="8">
        <f>'TOURNOI '!E13</f>
        <v>7</v>
      </c>
      <c r="J5" s="9">
        <f>'TOURNOI '!F13</f>
        <v>0</v>
      </c>
      <c r="K5" s="25">
        <f t="shared" ref="K5:L7" si="0">SUM(G5,I5)</f>
        <v>8</v>
      </c>
      <c r="L5" s="7">
        <f t="shared" si="0"/>
        <v>0</v>
      </c>
      <c r="M5" s="35">
        <f>(K5-L5)</f>
        <v>8</v>
      </c>
      <c r="N5" s="40" t="str">
        <f>C5</f>
        <v>BAUGE</v>
      </c>
      <c r="O5" s="41">
        <f>RANK(F5,$F$5:$F$7)</f>
        <v>1</v>
      </c>
      <c r="P5" s="156">
        <v>1</v>
      </c>
      <c r="Q5" s="156"/>
      <c r="R5" s="42">
        <f>L5</f>
        <v>0</v>
      </c>
      <c r="S5" s="42">
        <v>0</v>
      </c>
      <c r="T5" s="42">
        <v>2</v>
      </c>
      <c r="U5" s="42">
        <f>SUM(K5)</f>
        <v>8</v>
      </c>
      <c r="V5" s="243">
        <v>14.073890859311803</v>
      </c>
      <c r="Y5" t="str" cm="1">
        <f t="array" ref="Y5:AG7">_xlfn._xlws.SORT(N5:V7,{2;3})</f>
        <v>BAUGE</v>
      </c>
      <c r="Z5">
        <v>1</v>
      </c>
      <c r="AA5">
        <v>1</v>
      </c>
      <c r="AB5">
        <v>0</v>
      </c>
      <c r="AC5">
        <v>0</v>
      </c>
      <c r="AD5">
        <v>0</v>
      </c>
      <c r="AE5">
        <v>2</v>
      </c>
      <c r="AF5">
        <v>8</v>
      </c>
      <c r="AG5" s="245">
        <v>14.073890859311803</v>
      </c>
    </row>
    <row r="6" spans="1:33" ht="15.5" thickTop="1" thickBot="1" x14ac:dyDescent="0.4">
      <c r="B6" s="16" t="s">
        <v>84</v>
      </c>
      <c r="C6" s="18" t="str">
        <f>'TOURNOI '!G11</f>
        <v>ENTRE-DEUX-GUIERS</v>
      </c>
      <c r="D6" s="10">
        <f>'TOURNOI '!H11</f>
        <v>1</v>
      </c>
      <c r="E6" s="8">
        <f>'TOURNOI '!C12</f>
        <v>4</v>
      </c>
      <c r="F6" s="24">
        <f>SUM(D6:E6)</f>
        <v>5</v>
      </c>
      <c r="G6" s="10">
        <f>'TOURNOI '!F11</f>
        <v>0</v>
      </c>
      <c r="H6" s="8">
        <f>'TOURNOI '!E11</f>
        <v>1</v>
      </c>
      <c r="I6" s="8">
        <f>'TOURNOI '!E12</f>
        <v>3</v>
      </c>
      <c r="J6" s="9">
        <f>'TOURNOI '!F12</f>
        <v>0</v>
      </c>
      <c r="K6" s="25">
        <f t="shared" si="0"/>
        <v>3</v>
      </c>
      <c r="L6" s="7">
        <f t="shared" si="0"/>
        <v>1</v>
      </c>
      <c r="M6" s="35">
        <f>(K6-L6)</f>
        <v>2</v>
      </c>
      <c r="N6" s="40" t="str">
        <f>C6</f>
        <v>ENTRE-DEUX-GUIERS</v>
      </c>
      <c r="O6" s="41">
        <f>RANK(F6,$F$5:$F$7)</f>
        <v>2</v>
      </c>
      <c r="P6" s="156">
        <v>1</v>
      </c>
      <c r="Q6" s="156"/>
      <c r="R6" s="42">
        <f>L6</f>
        <v>1</v>
      </c>
      <c r="S6" s="42">
        <v>0</v>
      </c>
      <c r="T6" s="42">
        <v>3</v>
      </c>
      <c r="U6" s="42">
        <f t="shared" ref="U6:U19" si="1">SUM(K6)</f>
        <v>3</v>
      </c>
      <c r="V6" s="243">
        <v>14.527853829188533</v>
      </c>
      <c r="Y6" t="str">
        <v>ENTRE-DEUX-GUIERS</v>
      </c>
      <c r="Z6">
        <v>2</v>
      </c>
      <c r="AA6">
        <v>1</v>
      </c>
      <c r="AB6">
        <v>0</v>
      </c>
      <c r="AC6">
        <v>1</v>
      </c>
      <c r="AD6">
        <v>0</v>
      </c>
      <c r="AE6">
        <v>3</v>
      </c>
      <c r="AF6">
        <v>3</v>
      </c>
      <c r="AG6" s="245">
        <v>14.527853829188533</v>
      </c>
    </row>
    <row r="7" spans="1:33" ht="15.5" thickTop="1" thickBot="1" x14ac:dyDescent="0.4">
      <c r="B7" s="15" t="s">
        <v>49</v>
      </c>
      <c r="C7" s="19" t="str">
        <f>'TOURNOI '!G12</f>
        <v>BETHUNE</v>
      </c>
      <c r="D7" s="10">
        <f>'TOURNOI '!H12</f>
        <v>1</v>
      </c>
      <c r="E7" s="8">
        <f>'TOURNOI '!H13</f>
        <v>1</v>
      </c>
      <c r="F7" s="24">
        <f>SUM(D7:E7)</f>
        <v>2</v>
      </c>
      <c r="G7" s="10">
        <f>'TOURNOI '!F12</f>
        <v>0</v>
      </c>
      <c r="H7" s="8">
        <f>'TOURNOI '!E12</f>
        <v>3</v>
      </c>
      <c r="I7" s="8">
        <f>'TOURNOI '!F13</f>
        <v>0</v>
      </c>
      <c r="J7" s="9">
        <f>'TOURNOI '!E13</f>
        <v>7</v>
      </c>
      <c r="K7" s="25">
        <f t="shared" si="0"/>
        <v>0</v>
      </c>
      <c r="L7" s="7">
        <f t="shared" si="0"/>
        <v>10</v>
      </c>
      <c r="M7" s="35">
        <f>(K7-L7)</f>
        <v>-10</v>
      </c>
      <c r="N7" s="40" t="str">
        <f>C7</f>
        <v>BETHUNE</v>
      </c>
      <c r="O7" s="41">
        <f>RANK(F7,$F$5:$F$7)</f>
        <v>3</v>
      </c>
      <c r="P7" s="156">
        <v>1</v>
      </c>
      <c r="Q7" s="156"/>
      <c r="R7" s="42">
        <f>L7</f>
        <v>10</v>
      </c>
      <c r="S7" s="42">
        <v>0</v>
      </c>
      <c r="T7" s="42">
        <v>0</v>
      </c>
      <c r="U7" s="42">
        <f t="shared" si="1"/>
        <v>0</v>
      </c>
      <c r="V7" s="243">
        <v>14.740417522245037</v>
      </c>
      <c r="Y7" t="str">
        <v>BETHUNE</v>
      </c>
      <c r="Z7">
        <v>3</v>
      </c>
      <c r="AA7">
        <v>1</v>
      </c>
      <c r="AB7">
        <v>0</v>
      </c>
      <c r="AC7">
        <v>10</v>
      </c>
      <c r="AD7">
        <v>0</v>
      </c>
      <c r="AE7">
        <v>0</v>
      </c>
      <c r="AF7">
        <v>0</v>
      </c>
      <c r="AG7" s="245">
        <v>14.740417522245037</v>
      </c>
    </row>
    <row r="8" spans="1:33" ht="16.5" thickTop="1" thickBot="1" x14ac:dyDescent="0.4">
      <c r="B8" s="16"/>
      <c r="C8" s="19"/>
      <c r="D8" s="10"/>
      <c r="E8" s="8"/>
      <c r="F8" s="24"/>
      <c r="G8" s="10"/>
      <c r="H8" s="8"/>
      <c r="I8" s="8"/>
      <c r="J8" s="9"/>
      <c r="K8" s="25"/>
      <c r="L8" s="7"/>
      <c r="M8" s="35"/>
      <c r="N8" s="37" t="s">
        <v>162</v>
      </c>
      <c r="O8" s="41"/>
      <c r="P8" s="156"/>
      <c r="Q8" s="156"/>
      <c r="R8" s="42"/>
      <c r="S8" s="42"/>
      <c r="T8" s="42"/>
      <c r="U8" s="42"/>
      <c r="V8" s="243"/>
    </row>
    <row r="9" spans="1:33" ht="15.5" thickTop="1" thickBot="1" x14ac:dyDescent="0.4">
      <c r="B9" s="16" t="s">
        <v>50</v>
      </c>
      <c r="C9" s="20" t="str">
        <f>'TOURNOI '!W11</f>
        <v>SAUMUR</v>
      </c>
      <c r="D9" s="10">
        <f>'TOURNOI '!V11</f>
        <v>4</v>
      </c>
      <c r="E9" s="8">
        <f>'TOURNOI '!V13</f>
        <v>4</v>
      </c>
      <c r="F9" s="24">
        <f>SUM(D9:E9)</f>
        <v>8</v>
      </c>
      <c r="G9" s="10">
        <f>'TOURNOI '!X11</f>
        <v>2</v>
      </c>
      <c r="H9" s="8">
        <f>'TOURNOI '!Y11</f>
        <v>1</v>
      </c>
      <c r="I9" s="8">
        <f>'TOURNOI '!X13</f>
        <v>2</v>
      </c>
      <c r="J9" s="9">
        <f>'TOURNOI '!Y13</f>
        <v>0</v>
      </c>
      <c r="K9" s="25">
        <f t="shared" ref="K9:L11" si="2">SUM(G9,I9)</f>
        <v>4</v>
      </c>
      <c r="L9" s="7">
        <f t="shared" si="2"/>
        <v>1</v>
      </c>
      <c r="M9" s="35">
        <f>(K9-L9)</f>
        <v>3</v>
      </c>
      <c r="N9" s="40" t="str">
        <f>C9</f>
        <v>SAUMUR</v>
      </c>
      <c r="O9" s="41">
        <f>RANK(F9,$F$9:$F$11)</f>
        <v>1</v>
      </c>
      <c r="P9" s="156">
        <v>1</v>
      </c>
      <c r="Q9" s="156"/>
      <c r="R9" s="42">
        <f>L9</f>
        <v>1</v>
      </c>
      <c r="S9" s="42"/>
      <c r="T9" s="42"/>
      <c r="U9" s="42">
        <f t="shared" si="1"/>
        <v>4</v>
      </c>
      <c r="V9" s="243">
        <v>14.591251322257483</v>
      </c>
      <c r="Y9" t="str" cm="1">
        <f t="array" ref="Y9:AG11">_xlfn.SORTBY(N9:V11,O9:O11,1,V9:V11,-1)</f>
        <v>SAUMUR</v>
      </c>
      <c r="Z9">
        <v>1</v>
      </c>
      <c r="AA9">
        <v>1</v>
      </c>
      <c r="AB9">
        <v>0</v>
      </c>
      <c r="AC9">
        <v>1</v>
      </c>
      <c r="AD9">
        <v>0</v>
      </c>
      <c r="AE9">
        <v>0</v>
      </c>
      <c r="AF9">
        <v>4</v>
      </c>
      <c r="AG9" s="245">
        <v>14.591251322257483</v>
      </c>
    </row>
    <row r="10" spans="1:33" ht="15.5" thickTop="1" thickBot="1" x14ac:dyDescent="0.4">
      <c r="B10" s="15" t="s">
        <v>51</v>
      </c>
      <c r="C10" s="19" t="str">
        <f>'TOURNOI '!W12</f>
        <v>LE PONT DE BEAUVOISIN</v>
      </c>
      <c r="D10" s="10">
        <f>'TOURNOI '!AA11</f>
        <v>1</v>
      </c>
      <c r="E10" s="8">
        <f>'TOURNOI '!V12</f>
        <v>4</v>
      </c>
      <c r="F10" s="24">
        <f>SUM(D10:E10)</f>
        <v>5</v>
      </c>
      <c r="G10" s="10">
        <f>'TOURNOI '!Y11</f>
        <v>1</v>
      </c>
      <c r="H10" s="8">
        <f>'TOURNOI '!X11</f>
        <v>2</v>
      </c>
      <c r="I10" s="8">
        <f>'TOURNOI '!X12</f>
        <v>1</v>
      </c>
      <c r="J10" s="9">
        <f>'TOURNOI '!Y12</f>
        <v>0</v>
      </c>
      <c r="K10" s="25">
        <f t="shared" si="2"/>
        <v>2</v>
      </c>
      <c r="L10" s="7">
        <f t="shared" si="2"/>
        <v>2</v>
      </c>
      <c r="M10" s="35">
        <f>(K10-L10)</f>
        <v>0</v>
      </c>
      <c r="N10" s="40" t="str">
        <f>C10</f>
        <v>LE PONT DE BEAUVOISIN</v>
      </c>
      <c r="O10" s="41">
        <f>RANK(F10,$F$9:$F$11)</f>
        <v>2</v>
      </c>
      <c r="P10" s="156">
        <v>1</v>
      </c>
      <c r="Q10" s="156"/>
      <c r="R10" s="42">
        <f>L10</f>
        <v>2</v>
      </c>
      <c r="S10" s="42"/>
      <c r="T10" s="42"/>
      <c r="U10" s="42">
        <f t="shared" si="1"/>
        <v>2</v>
      </c>
      <c r="V10" s="243">
        <v>14.400472901499597</v>
      </c>
      <c r="Y10" t="str">
        <v>LE PONT DE BEAUVOISIN</v>
      </c>
      <c r="Z10">
        <v>2</v>
      </c>
      <c r="AA10">
        <v>1</v>
      </c>
      <c r="AB10">
        <v>0</v>
      </c>
      <c r="AC10">
        <v>2</v>
      </c>
      <c r="AD10">
        <v>0</v>
      </c>
      <c r="AE10">
        <v>0</v>
      </c>
      <c r="AF10">
        <v>2</v>
      </c>
      <c r="AG10" s="245">
        <v>14.400472901499597</v>
      </c>
    </row>
    <row r="11" spans="1:33" ht="15.5" thickTop="1" thickBot="1" x14ac:dyDescent="0.4">
      <c r="B11" s="15" t="s">
        <v>52</v>
      </c>
      <c r="C11" s="18" t="str">
        <f>'TOURNOI '!Z12</f>
        <v>BOUVIGNY-BOYEFFLES</v>
      </c>
      <c r="D11" s="10">
        <f>'TOURNOI '!AA12</f>
        <v>1</v>
      </c>
      <c r="E11" s="8">
        <f>'TOURNOI '!AA13</f>
        <v>1</v>
      </c>
      <c r="F11" s="24">
        <f>SUM(D11:E11)</f>
        <v>2</v>
      </c>
      <c r="G11" s="10">
        <f>'TOURNOI '!Y12</f>
        <v>0</v>
      </c>
      <c r="H11" s="8">
        <f>'TOURNOI '!X12</f>
        <v>1</v>
      </c>
      <c r="I11" s="8">
        <f>'TOURNOI '!Y13</f>
        <v>0</v>
      </c>
      <c r="J11" s="9">
        <f>'TOURNOI '!X13</f>
        <v>2</v>
      </c>
      <c r="K11" s="25">
        <f t="shared" si="2"/>
        <v>0</v>
      </c>
      <c r="L11" s="7">
        <f t="shared" si="2"/>
        <v>3</v>
      </c>
      <c r="M11" s="35">
        <f>(K11-L11)</f>
        <v>-3</v>
      </c>
      <c r="N11" s="40" t="str">
        <f>C11</f>
        <v>BOUVIGNY-BOYEFFLES</v>
      </c>
      <c r="O11" s="41">
        <f>RANK(F11,$F$9:$F$11)</f>
        <v>3</v>
      </c>
      <c r="P11" s="156">
        <v>1</v>
      </c>
      <c r="Q11" s="156"/>
      <c r="R11" s="42">
        <f>L11</f>
        <v>3</v>
      </c>
      <c r="S11" s="42"/>
      <c r="T11" s="42"/>
      <c r="U11" s="42">
        <f t="shared" si="1"/>
        <v>0</v>
      </c>
      <c r="V11" s="243">
        <v>14.89364383050215</v>
      </c>
      <c r="Y11" t="str">
        <v>BOUVIGNY-BOYEFFLES</v>
      </c>
      <c r="Z11">
        <v>3</v>
      </c>
      <c r="AA11">
        <v>1</v>
      </c>
      <c r="AB11">
        <v>0</v>
      </c>
      <c r="AC11">
        <v>3</v>
      </c>
      <c r="AD11">
        <v>0</v>
      </c>
      <c r="AE11">
        <v>0</v>
      </c>
      <c r="AF11">
        <v>0</v>
      </c>
      <c r="AG11" s="245">
        <v>14.89364383050215</v>
      </c>
    </row>
    <row r="12" spans="1:33" ht="16.5" thickTop="1" thickBot="1" x14ac:dyDescent="0.4">
      <c r="B12" s="16"/>
      <c r="C12" s="20"/>
      <c r="D12" s="10"/>
      <c r="E12" s="8"/>
      <c r="F12" s="24"/>
      <c r="G12" s="10"/>
      <c r="H12" s="8"/>
      <c r="I12" s="8"/>
      <c r="J12" s="9"/>
      <c r="K12" s="25"/>
      <c r="L12" s="7"/>
      <c r="M12" s="35"/>
      <c r="N12" s="37" t="s">
        <v>162</v>
      </c>
      <c r="O12" s="41"/>
      <c r="P12" s="156"/>
      <c r="Q12" s="156"/>
      <c r="R12" s="42"/>
      <c r="S12" s="42"/>
      <c r="T12" s="42"/>
      <c r="U12" s="42"/>
      <c r="V12" s="243"/>
    </row>
    <row r="13" spans="1:33" ht="15.5" thickTop="1" thickBot="1" x14ac:dyDescent="0.4">
      <c r="B13" s="15" t="s">
        <v>53</v>
      </c>
      <c r="C13" s="18" t="str">
        <f>'TOURNOI '!N11</f>
        <v>LE POIRÉ SUR VIE</v>
      </c>
      <c r="D13" s="10">
        <f>'TOURNOI '!M11</f>
        <v>4</v>
      </c>
      <c r="E13" s="8">
        <f>'TOURNOI '!M13</f>
        <v>4</v>
      </c>
      <c r="F13" s="24">
        <f>SUM(D13:E13)</f>
        <v>8</v>
      </c>
      <c r="G13" s="10">
        <f>'TOURNOI '!O11</f>
        <v>5</v>
      </c>
      <c r="H13" s="8">
        <f>'TOURNOI '!P11</f>
        <v>0</v>
      </c>
      <c r="I13" s="8">
        <f>'TOURNOI '!O13</f>
        <v>1</v>
      </c>
      <c r="J13" s="9">
        <f>'TOURNOI '!P13</f>
        <v>0</v>
      </c>
      <c r="K13" s="25">
        <f t="shared" ref="K13:L15" si="3">SUM(G13,I13)</f>
        <v>6</v>
      </c>
      <c r="L13" s="7">
        <f t="shared" si="3"/>
        <v>0</v>
      </c>
      <c r="M13" s="35">
        <f>(K13-L13)</f>
        <v>6</v>
      </c>
      <c r="N13" s="40" t="str">
        <f>C13</f>
        <v>LE POIRÉ SUR VIE</v>
      </c>
      <c r="O13" s="41">
        <f>RANK(F13,$F$13:$F$15)</f>
        <v>1</v>
      </c>
      <c r="P13" s="156">
        <v>1</v>
      </c>
      <c r="Q13" s="156"/>
      <c r="R13" s="42">
        <f>L13</f>
        <v>0</v>
      </c>
      <c r="S13" s="42"/>
      <c r="T13" s="42"/>
      <c r="U13" s="42">
        <f t="shared" si="1"/>
        <v>6</v>
      </c>
      <c r="V13" s="243">
        <v>14.491770891668223</v>
      </c>
      <c r="Y13" t="str" cm="1">
        <f t="array" ref="Y13:AG15">_xlfn.SORTBY(N13:V15,O13:O15,1,V13:V15,-1)</f>
        <v>LE POIRÉ SUR VIE</v>
      </c>
      <c r="Z13">
        <v>1</v>
      </c>
      <c r="AA13">
        <v>1</v>
      </c>
      <c r="AB13">
        <v>0</v>
      </c>
      <c r="AC13">
        <v>0</v>
      </c>
      <c r="AD13">
        <v>0</v>
      </c>
      <c r="AE13">
        <v>0</v>
      </c>
      <c r="AF13">
        <v>6</v>
      </c>
      <c r="AG13" s="245">
        <v>14.491770891668223</v>
      </c>
    </row>
    <row r="14" spans="1:33" ht="15.5" thickTop="1" thickBot="1" x14ac:dyDescent="0.4">
      <c r="B14" s="16" t="s">
        <v>54</v>
      </c>
      <c r="C14" s="19" t="str">
        <f>'TOURNOI '!N12</f>
        <v>MARVEJOLS</v>
      </c>
      <c r="D14" s="10">
        <f>'TOURNOI '!R11</f>
        <v>1</v>
      </c>
      <c r="E14" s="8">
        <f>'TOURNOI '!M12</f>
        <v>1</v>
      </c>
      <c r="F14" s="24">
        <f>SUM(D14:E14)</f>
        <v>2</v>
      </c>
      <c r="G14" s="10">
        <f>'TOURNOI '!P11</f>
        <v>0</v>
      </c>
      <c r="H14" s="8">
        <f>'TOURNOI '!O11</f>
        <v>5</v>
      </c>
      <c r="I14" s="8">
        <f>'TOURNOI '!O12</f>
        <v>0</v>
      </c>
      <c r="J14" s="9">
        <f>'TOURNOI '!P12</f>
        <v>3</v>
      </c>
      <c r="K14" s="25">
        <f t="shared" si="3"/>
        <v>0</v>
      </c>
      <c r="L14" s="7">
        <f t="shared" si="3"/>
        <v>8</v>
      </c>
      <c r="M14" s="35">
        <f>(K14-L14)</f>
        <v>-8</v>
      </c>
      <c r="N14" s="40" t="str">
        <f>C14</f>
        <v>MARVEJOLS</v>
      </c>
      <c r="O14" s="41">
        <f>RANK(F14,$F$13:$F$15)</f>
        <v>3</v>
      </c>
      <c r="P14" s="156">
        <v>1</v>
      </c>
      <c r="Q14" s="156"/>
      <c r="R14" s="42">
        <f>L14</f>
        <v>8</v>
      </c>
      <c r="S14" s="42"/>
      <c r="T14" s="42"/>
      <c r="U14" s="42">
        <f t="shared" si="1"/>
        <v>0</v>
      </c>
      <c r="V14" s="243">
        <v>14.711042664841434</v>
      </c>
      <c r="Y14" t="str">
        <v>QUESTEMBERT</v>
      </c>
      <c r="Z14">
        <v>2</v>
      </c>
      <c r="AA14">
        <v>1</v>
      </c>
      <c r="AB14">
        <v>0</v>
      </c>
      <c r="AC14">
        <v>1</v>
      </c>
      <c r="AD14">
        <v>0</v>
      </c>
      <c r="AE14">
        <v>0</v>
      </c>
      <c r="AF14">
        <v>3</v>
      </c>
      <c r="AG14" s="245">
        <v>14.691727334951155</v>
      </c>
    </row>
    <row r="15" spans="1:33" ht="15.5" thickTop="1" thickBot="1" x14ac:dyDescent="0.4">
      <c r="B15" s="16" t="s">
        <v>55</v>
      </c>
      <c r="C15" s="18" t="str">
        <f>'TOURNOI '!Q12</f>
        <v>QUESTEMBERT</v>
      </c>
      <c r="D15" s="10">
        <f>'TOURNOI '!R12</f>
        <v>4</v>
      </c>
      <c r="E15" s="8">
        <f>'TOURNOI '!R13</f>
        <v>1</v>
      </c>
      <c r="F15" s="24">
        <f>SUM(D15:E15)</f>
        <v>5</v>
      </c>
      <c r="G15" s="10">
        <f>'TOURNOI '!P12</f>
        <v>3</v>
      </c>
      <c r="H15" s="8">
        <f>'TOURNOI '!O12</f>
        <v>0</v>
      </c>
      <c r="I15" s="8">
        <f>'TOURNOI '!P13</f>
        <v>0</v>
      </c>
      <c r="J15" s="9">
        <f>'TOURNOI '!O13</f>
        <v>1</v>
      </c>
      <c r="K15" s="25">
        <f t="shared" si="3"/>
        <v>3</v>
      </c>
      <c r="L15" s="7">
        <f t="shared" si="3"/>
        <v>1</v>
      </c>
      <c r="M15" s="35">
        <f>(K15-L15)</f>
        <v>2</v>
      </c>
      <c r="N15" s="40" t="str">
        <f>C15</f>
        <v>QUESTEMBERT</v>
      </c>
      <c r="O15" s="41">
        <f>RANK(F15,$F$13:$F$15)</f>
        <v>2</v>
      </c>
      <c r="P15" s="156">
        <v>1</v>
      </c>
      <c r="Q15" s="156"/>
      <c r="R15" s="42">
        <f>L15</f>
        <v>1</v>
      </c>
      <c r="S15" s="42"/>
      <c r="T15" s="42"/>
      <c r="U15" s="42">
        <f t="shared" si="1"/>
        <v>3</v>
      </c>
      <c r="V15" s="243">
        <v>14.691727334951155</v>
      </c>
      <c r="Y15" t="str">
        <v>MARVEJOLS</v>
      </c>
      <c r="Z15">
        <v>3</v>
      </c>
      <c r="AA15">
        <v>1</v>
      </c>
      <c r="AB15">
        <v>0</v>
      </c>
      <c r="AC15">
        <v>8</v>
      </c>
      <c r="AD15">
        <v>0</v>
      </c>
      <c r="AE15">
        <v>0</v>
      </c>
      <c r="AF15">
        <v>0</v>
      </c>
      <c r="AG15" s="245">
        <v>14.711042664841434</v>
      </c>
    </row>
    <row r="16" spans="1:33" ht="16.5" thickTop="1" thickBot="1" x14ac:dyDescent="0.4">
      <c r="B16" s="16"/>
      <c r="C16" s="58"/>
      <c r="D16" s="59"/>
      <c r="E16" s="60"/>
      <c r="F16" s="24"/>
      <c r="G16" s="59"/>
      <c r="H16" s="60"/>
      <c r="I16" s="60"/>
      <c r="J16" s="61"/>
      <c r="K16" s="25"/>
      <c r="L16" s="7"/>
      <c r="M16" s="35"/>
      <c r="N16" s="37" t="s">
        <v>162</v>
      </c>
      <c r="O16" s="41"/>
      <c r="P16" s="156"/>
      <c r="Q16" s="156"/>
      <c r="R16" s="42"/>
      <c r="S16" s="42"/>
      <c r="T16" s="42"/>
      <c r="U16" s="42"/>
      <c r="V16" s="243"/>
    </row>
    <row r="17" spans="1:33" ht="15.5" thickTop="1" thickBot="1" x14ac:dyDescent="0.4">
      <c r="B17" s="16" t="s">
        <v>56</v>
      </c>
      <c r="C17" s="58" t="str">
        <f>'TOURNOI '!AF11</f>
        <v>THONON-LES-BAINS</v>
      </c>
      <c r="D17" s="59">
        <f>'TOURNOI '!AE11</f>
        <v>1</v>
      </c>
      <c r="E17" s="60">
        <f>'TOURNOI '!AE13</f>
        <v>2</v>
      </c>
      <c r="F17" s="24">
        <f>SUM(D17:E17)</f>
        <v>3</v>
      </c>
      <c r="G17" s="59">
        <f>'TOURNOI '!AG11</f>
        <v>0</v>
      </c>
      <c r="H17" s="60">
        <f>'TOURNOI '!AH11</f>
        <v>2</v>
      </c>
      <c r="I17" s="60">
        <f>'TOURNOI '!AG13</f>
        <v>1</v>
      </c>
      <c r="J17" s="61">
        <f>'TOURNOI '!AH13</f>
        <v>1</v>
      </c>
      <c r="K17" s="25">
        <f t="shared" ref="K17:L19" si="4">SUM(G17,I17)</f>
        <v>1</v>
      </c>
      <c r="L17" s="7">
        <f t="shared" si="4"/>
        <v>3</v>
      </c>
      <c r="M17" s="35">
        <f>(K17-L17)</f>
        <v>-2</v>
      </c>
      <c r="N17" s="62" t="str">
        <f>C17</f>
        <v>THONON-LES-BAINS</v>
      </c>
      <c r="O17" s="41">
        <f>RANK(F17,$F$17:$F$19)</f>
        <v>3</v>
      </c>
      <c r="P17" s="156">
        <v>1</v>
      </c>
      <c r="Q17" s="156"/>
      <c r="R17" s="42">
        <f t="shared" ref="R17:R33" si="5">L17</f>
        <v>3</v>
      </c>
      <c r="S17" s="42"/>
      <c r="T17" s="42"/>
      <c r="U17" s="42">
        <f t="shared" si="1"/>
        <v>1</v>
      </c>
      <c r="V17" s="243">
        <v>14.612345218094704</v>
      </c>
      <c r="Y17" t="str" cm="1">
        <f t="array" ref="Y17:AG19">_xlfn.SORTBY(N17:V19,O17:O19,1,V17:V19,-1)</f>
        <v>ST-LÔ</v>
      </c>
      <c r="Z17">
        <v>1</v>
      </c>
      <c r="AA17">
        <v>1</v>
      </c>
      <c r="AB17">
        <v>0</v>
      </c>
      <c r="AC17">
        <v>1</v>
      </c>
      <c r="AD17">
        <v>0</v>
      </c>
      <c r="AE17">
        <v>0</v>
      </c>
      <c r="AF17">
        <v>3</v>
      </c>
      <c r="AG17" s="245">
        <v>14.232032854209445</v>
      </c>
    </row>
    <row r="18" spans="1:33" ht="15.5" thickTop="1" thickBot="1" x14ac:dyDescent="0.4">
      <c r="B18" s="16" t="s">
        <v>57</v>
      </c>
      <c r="C18" s="58" t="str">
        <f>'TOURNOI '!AF12</f>
        <v>ST-LÔ</v>
      </c>
      <c r="D18" s="59">
        <f>'TOURNOI '!AJ11</f>
        <v>4</v>
      </c>
      <c r="E18" s="60">
        <f>'TOURNOI '!AE12</f>
        <v>2</v>
      </c>
      <c r="F18" s="24">
        <f>SUM(D18:E18)</f>
        <v>6</v>
      </c>
      <c r="G18" s="59">
        <f>'TOURNOI '!AH11</f>
        <v>2</v>
      </c>
      <c r="H18" s="60">
        <f>'TOURNOI '!AG11</f>
        <v>0</v>
      </c>
      <c r="I18" s="60">
        <f>'TOURNOI '!AG12</f>
        <v>1</v>
      </c>
      <c r="J18" s="61">
        <f>'TOURNOI '!AH12</f>
        <v>1</v>
      </c>
      <c r="K18" s="25">
        <f t="shared" si="4"/>
        <v>3</v>
      </c>
      <c r="L18" s="7">
        <f t="shared" si="4"/>
        <v>1</v>
      </c>
      <c r="M18" s="35">
        <f>(K18-L18)</f>
        <v>2</v>
      </c>
      <c r="N18" s="62" t="str">
        <f>C18</f>
        <v>ST-LÔ</v>
      </c>
      <c r="O18" s="41">
        <f>RANK(F18,$F$17:$F$19)</f>
        <v>1</v>
      </c>
      <c r="P18" s="156">
        <v>1</v>
      </c>
      <c r="Q18" s="156"/>
      <c r="R18" s="42">
        <f t="shared" si="5"/>
        <v>1</v>
      </c>
      <c r="S18" s="42"/>
      <c r="T18" s="42"/>
      <c r="U18" s="42">
        <f t="shared" si="1"/>
        <v>3</v>
      </c>
      <c r="V18" s="243">
        <v>14.232032854209445</v>
      </c>
      <c r="Y18" t="str">
        <v>PONTIVY</v>
      </c>
      <c r="Z18">
        <v>2</v>
      </c>
      <c r="AA18">
        <v>1</v>
      </c>
      <c r="AB18">
        <v>0</v>
      </c>
      <c r="AC18">
        <v>2</v>
      </c>
      <c r="AD18">
        <v>0</v>
      </c>
      <c r="AE18">
        <v>0</v>
      </c>
      <c r="AF18">
        <v>2</v>
      </c>
      <c r="AG18" s="245">
        <v>14.762508555783707</v>
      </c>
    </row>
    <row r="19" spans="1:33" ht="15.5" thickTop="1" thickBot="1" x14ac:dyDescent="0.4">
      <c r="B19" s="16" t="s">
        <v>58</v>
      </c>
      <c r="C19" s="58" t="str">
        <f>'TOURNOI '!AI12</f>
        <v>PONTIVY</v>
      </c>
      <c r="D19" s="59">
        <f>'TOURNOI '!AJ12</f>
        <v>2</v>
      </c>
      <c r="E19" s="60">
        <f>'TOURNOI '!AJ13</f>
        <v>2</v>
      </c>
      <c r="F19" s="24">
        <f>SUM(D19:E19)</f>
        <v>4</v>
      </c>
      <c r="G19" s="59">
        <f>'TOURNOI '!AH12</f>
        <v>1</v>
      </c>
      <c r="H19" s="60">
        <f>'TOURNOI '!AG12</f>
        <v>1</v>
      </c>
      <c r="I19" s="60">
        <f>'TOURNOI '!AH13</f>
        <v>1</v>
      </c>
      <c r="J19" s="61">
        <f>'TOURNOI '!AG13</f>
        <v>1</v>
      </c>
      <c r="K19" s="25">
        <f t="shared" si="4"/>
        <v>2</v>
      </c>
      <c r="L19" s="7">
        <f t="shared" si="4"/>
        <v>2</v>
      </c>
      <c r="M19" s="35">
        <f>(K19-L19)</f>
        <v>0</v>
      </c>
      <c r="N19" s="62" t="str">
        <f>C19</f>
        <v>PONTIVY</v>
      </c>
      <c r="O19" s="41">
        <f>RANK(F19,$F$17:$F$19)</f>
        <v>2</v>
      </c>
      <c r="P19" s="156">
        <v>1</v>
      </c>
      <c r="Q19" s="156"/>
      <c r="R19" s="42">
        <f t="shared" si="5"/>
        <v>2</v>
      </c>
      <c r="S19" s="42"/>
      <c r="T19" s="42"/>
      <c r="U19" s="42">
        <f t="shared" si="1"/>
        <v>2</v>
      </c>
      <c r="V19" s="243">
        <v>14.762508555783707</v>
      </c>
      <c r="Y19" t="str">
        <v>THONON-LES-BAINS</v>
      </c>
      <c r="Z19">
        <v>3</v>
      </c>
      <c r="AA19">
        <v>1</v>
      </c>
      <c r="AB19">
        <v>0</v>
      </c>
      <c r="AC19">
        <v>3</v>
      </c>
      <c r="AD19">
        <v>0</v>
      </c>
      <c r="AE19">
        <v>0</v>
      </c>
      <c r="AF19">
        <v>1</v>
      </c>
      <c r="AG19" s="245">
        <v>14.612345218094704</v>
      </c>
    </row>
    <row r="20" spans="1:33" ht="15.5" thickTop="1" thickBot="1" x14ac:dyDescent="0.4">
      <c r="B20" s="16"/>
      <c r="C20" s="46"/>
      <c r="D20" s="11"/>
      <c r="E20" s="12"/>
      <c r="F20" s="24"/>
      <c r="G20" s="11"/>
      <c r="H20" s="12"/>
      <c r="I20" s="12"/>
      <c r="J20" s="13"/>
      <c r="K20" s="25"/>
      <c r="L20" s="7"/>
      <c r="M20" s="35"/>
      <c r="N20" s="43"/>
      <c r="O20" s="44"/>
      <c r="P20" s="157"/>
      <c r="Q20" s="157"/>
      <c r="R20" s="45"/>
      <c r="S20" s="45"/>
      <c r="T20" s="45"/>
      <c r="U20" s="42"/>
      <c r="V20" s="244"/>
      <c r="X20" s="382" t="s">
        <v>171</v>
      </c>
      <c r="Y20" s="383"/>
      <c r="Z20" s="383"/>
      <c r="AA20" s="383"/>
      <c r="AB20" s="384"/>
    </row>
    <row r="21" spans="1:33" ht="17.5" thickTop="1" thickBot="1" x14ac:dyDescent="0.4">
      <c r="A21" s="51" t="s">
        <v>172</v>
      </c>
      <c r="B21" s="76"/>
      <c r="F21" s="77"/>
      <c r="K21" s="59"/>
      <c r="L21" s="78"/>
      <c r="M21" s="79"/>
      <c r="N21" s="55"/>
      <c r="R21" s="172"/>
      <c r="X21" s="99" t="s">
        <v>174</v>
      </c>
      <c r="Y21" s="104"/>
      <c r="Z21" s="104"/>
      <c r="AA21" s="104"/>
      <c r="AB21" s="105"/>
    </row>
    <row r="22" spans="1:33" ht="15.5" thickTop="1" thickBot="1" x14ac:dyDescent="0.4">
      <c r="B22" s="80" t="s">
        <v>59</v>
      </c>
      <c r="C22" s="7" t="str">
        <f>Y5</f>
        <v>BAUGE</v>
      </c>
      <c r="D22" s="7">
        <f>'TOURNOI '!C21</f>
        <v>2</v>
      </c>
      <c r="E22" s="7">
        <f>'TOURNOI '!C22</f>
        <v>4</v>
      </c>
      <c r="F22" s="47">
        <f>SUM(D22:E22,F5)</f>
        <v>14</v>
      </c>
      <c r="G22" s="7">
        <f>'TOURNOI '!E21</f>
        <v>0</v>
      </c>
      <c r="H22" s="7">
        <f>'TOURNOI '!F21</f>
        <v>0</v>
      </c>
      <c r="I22" s="7">
        <f>'TOURNOI '!E22</f>
        <v>1</v>
      </c>
      <c r="J22" s="7">
        <f>'TOURNOI '!F22</f>
        <v>0</v>
      </c>
      <c r="K22" s="7">
        <f>SUM(G22,I22)</f>
        <v>1</v>
      </c>
      <c r="L22" s="7">
        <f t="shared" ref="L22:L33" si="6">SUM(H22,J22)</f>
        <v>0</v>
      </c>
      <c r="M22" s="81">
        <f>(K22-L22)+V5</f>
        <v>15.073890859311803</v>
      </c>
      <c r="N22" s="131" t="str">
        <f t="shared" ref="N22:N33" si="7">C22</f>
        <v>BAUGE</v>
      </c>
      <c r="O22" s="132">
        <f>RANK(F22,$F$22:$F$33)</f>
        <v>1</v>
      </c>
      <c r="P22" s="158">
        <v>1</v>
      </c>
      <c r="Q22" s="158"/>
      <c r="R22" s="173">
        <f t="shared" si="5"/>
        <v>0</v>
      </c>
      <c r="S22" s="158"/>
      <c r="T22" s="158"/>
      <c r="U22" s="158"/>
      <c r="V22" s="246">
        <f t="shared" ref="V22:V33" si="8">M22</f>
        <v>15.073890859311803</v>
      </c>
      <c r="X22" s="87">
        <v>1</v>
      </c>
      <c r="Y22" s="90" t="str" cm="1">
        <f t="array" ref="Y22:AG33">_xlfn.SORTBY(N22:V33,O22:O33,1,V22:V33,-1)</f>
        <v>BAUGE</v>
      </c>
      <c r="Z22" s="91">
        <v>1</v>
      </c>
      <c r="AA22" s="91">
        <v>1</v>
      </c>
      <c r="AB22" s="92">
        <v>0</v>
      </c>
      <c r="AC22">
        <v>0</v>
      </c>
      <c r="AD22">
        <v>0</v>
      </c>
      <c r="AE22">
        <v>0</v>
      </c>
      <c r="AF22">
        <v>0</v>
      </c>
      <c r="AG22" s="245">
        <v>15.073890859311803</v>
      </c>
    </row>
    <row r="23" spans="1:33" ht="15.5" thickTop="1" thickBot="1" x14ac:dyDescent="0.4">
      <c r="B23" s="82" t="s">
        <v>60</v>
      </c>
      <c r="C23" s="8" t="str">
        <f>Y10</f>
        <v>LE PONT DE BEAUVOISIN</v>
      </c>
      <c r="D23" s="8">
        <f>'TOURNOI '!H21</f>
        <v>2</v>
      </c>
      <c r="E23" s="8">
        <f>'TOURNOI '!C23</f>
        <v>2</v>
      </c>
      <c r="F23" s="47">
        <f t="shared" ref="F23:F33" si="9">SUM(D23:E23,F6)</f>
        <v>9</v>
      </c>
      <c r="G23" s="8">
        <f>'TOURNOI '!F21</f>
        <v>0</v>
      </c>
      <c r="H23" s="8">
        <f>'TOURNOI '!E21</f>
        <v>0</v>
      </c>
      <c r="I23" s="8">
        <f>'TOURNOI '!E23</f>
        <v>1</v>
      </c>
      <c r="J23" s="8">
        <f>'TOURNOI '!F23</f>
        <v>1</v>
      </c>
      <c r="K23" s="8">
        <f t="shared" ref="K23:K33" si="10">SUM(G23,I23)</f>
        <v>1</v>
      </c>
      <c r="L23" s="8">
        <f t="shared" si="6"/>
        <v>1</v>
      </c>
      <c r="M23" s="84">
        <f>(K23-L23)+V10</f>
        <v>14.400472901499597</v>
      </c>
      <c r="N23" s="134" t="str">
        <f t="shared" si="7"/>
        <v>LE PONT DE BEAUVOISIN</v>
      </c>
      <c r="O23" s="135">
        <f t="shared" ref="O23:O33" si="11">RANK(F23,$F$22:$F$33)</f>
        <v>6</v>
      </c>
      <c r="P23" s="159">
        <v>1</v>
      </c>
      <c r="Q23" s="159"/>
      <c r="R23" s="42">
        <f t="shared" si="5"/>
        <v>1</v>
      </c>
      <c r="S23" s="159"/>
      <c r="T23" s="159"/>
      <c r="U23" s="159"/>
      <c r="V23" s="247">
        <f t="shared" si="8"/>
        <v>14.400472901499597</v>
      </c>
      <c r="X23" s="88">
        <v>2</v>
      </c>
      <c r="Y23" s="93" t="str">
        <v>THONON-LES-BAINS</v>
      </c>
      <c r="Z23" s="94">
        <v>2</v>
      </c>
      <c r="AA23" s="94">
        <v>1</v>
      </c>
      <c r="AB23" s="95">
        <v>0</v>
      </c>
      <c r="AC23">
        <v>2</v>
      </c>
      <c r="AD23">
        <v>0</v>
      </c>
      <c r="AE23">
        <v>0</v>
      </c>
      <c r="AF23">
        <v>0</v>
      </c>
      <c r="AG23" s="245">
        <v>19.762508555783707</v>
      </c>
    </row>
    <row r="24" spans="1:33" ht="15.5" thickTop="1" thickBot="1" x14ac:dyDescent="0.4">
      <c r="B24" s="82" t="s">
        <v>61</v>
      </c>
      <c r="C24" s="8" t="str">
        <f>Y15</f>
        <v>MARVEJOLS</v>
      </c>
      <c r="D24" s="8">
        <f>'TOURNOI '!H22</f>
        <v>1</v>
      </c>
      <c r="E24" s="8">
        <f>'TOURNOI '!H23</f>
        <v>2</v>
      </c>
      <c r="F24" s="47">
        <f t="shared" si="9"/>
        <v>5</v>
      </c>
      <c r="G24" s="8">
        <f>'TOURNOI '!F22</f>
        <v>0</v>
      </c>
      <c r="H24" s="8">
        <f>'TOURNOI '!E22</f>
        <v>1</v>
      </c>
      <c r="I24" s="8">
        <f>'TOURNOI '!F23</f>
        <v>1</v>
      </c>
      <c r="J24" s="8">
        <f>'TOURNOI '!E23</f>
        <v>1</v>
      </c>
      <c r="K24" s="8">
        <f t="shared" si="10"/>
        <v>1</v>
      </c>
      <c r="L24" s="8">
        <f t="shared" si="6"/>
        <v>2</v>
      </c>
      <c r="M24" s="84">
        <f>(K24-L24)+V15</f>
        <v>13.691727334951155</v>
      </c>
      <c r="N24" s="134" t="str">
        <f t="shared" si="7"/>
        <v>MARVEJOLS</v>
      </c>
      <c r="O24" s="135">
        <f t="shared" si="11"/>
        <v>12</v>
      </c>
      <c r="P24" s="159">
        <v>1</v>
      </c>
      <c r="Q24" s="159"/>
      <c r="R24" s="42">
        <f t="shared" si="5"/>
        <v>2</v>
      </c>
      <c r="S24" s="159"/>
      <c r="T24" s="159"/>
      <c r="U24" s="159"/>
      <c r="V24" s="247">
        <f t="shared" si="8"/>
        <v>13.691727334951155</v>
      </c>
      <c r="X24" s="88">
        <v>3</v>
      </c>
      <c r="Y24" s="93" t="str">
        <v>SAUMUR</v>
      </c>
      <c r="Z24" s="94">
        <v>2</v>
      </c>
      <c r="AA24" s="94">
        <v>1</v>
      </c>
      <c r="AB24" s="95">
        <v>0</v>
      </c>
      <c r="AC24">
        <v>3</v>
      </c>
      <c r="AD24">
        <v>0</v>
      </c>
      <c r="AE24">
        <v>0</v>
      </c>
      <c r="AF24">
        <v>0</v>
      </c>
      <c r="AG24" s="245">
        <v>12.591251322257483</v>
      </c>
    </row>
    <row r="25" spans="1:33" ht="15.5" thickTop="1" thickBot="1" x14ac:dyDescent="0.4">
      <c r="B25" s="82" t="s">
        <v>62</v>
      </c>
      <c r="C25" s="8" t="str">
        <f>Y9</f>
        <v>SAUMUR</v>
      </c>
      <c r="D25" s="8">
        <f>'TOURNOI '!M21</f>
        <v>4</v>
      </c>
      <c r="E25" s="8">
        <f>'TOURNOI '!M22</f>
        <v>1</v>
      </c>
      <c r="F25" s="47">
        <f>SUM(D25:E25,F9)</f>
        <v>13</v>
      </c>
      <c r="G25" s="8">
        <f>'TOURNOI '!O21</f>
        <v>1</v>
      </c>
      <c r="H25" s="8">
        <f>'TOURNOI '!P21</f>
        <v>0</v>
      </c>
      <c r="I25" s="8">
        <f>'TOURNOI '!O22</f>
        <v>0</v>
      </c>
      <c r="J25" s="8">
        <f>'TOURNOI '!P22</f>
        <v>3</v>
      </c>
      <c r="K25" s="8">
        <f t="shared" si="10"/>
        <v>1</v>
      </c>
      <c r="L25" s="83">
        <f t="shared" si="6"/>
        <v>3</v>
      </c>
      <c r="M25" s="84">
        <f>(K25-L25)+V9</f>
        <v>12.591251322257483</v>
      </c>
      <c r="N25" s="134" t="str">
        <f t="shared" si="7"/>
        <v>SAUMUR</v>
      </c>
      <c r="O25" s="135">
        <f t="shared" si="11"/>
        <v>2</v>
      </c>
      <c r="P25" s="159">
        <v>1</v>
      </c>
      <c r="Q25" s="159"/>
      <c r="R25" s="42">
        <f t="shared" si="5"/>
        <v>3</v>
      </c>
      <c r="S25" s="159"/>
      <c r="T25" s="159"/>
      <c r="U25" s="159"/>
      <c r="V25" s="247">
        <f t="shared" si="8"/>
        <v>12.591251322257483</v>
      </c>
      <c r="X25" s="88">
        <v>4</v>
      </c>
      <c r="Y25" s="93" t="str">
        <v>QUESTEMBERT</v>
      </c>
      <c r="Z25" s="94">
        <v>4</v>
      </c>
      <c r="AA25" s="94">
        <v>1</v>
      </c>
      <c r="AB25" s="95">
        <v>0</v>
      </c>
      <c r="AC25">
        <v>5</v>
      </c>
      <c r="AD25">
        <v>0</v>
      </c>
      <c r="AE25">
        <v>0</v>
      </c>
      <c r="AF25">
        <v>0</v>
      </c>
      <c r="AG25" s="245">
        <v>10.711042664841434</v>
      </c>
    </row>
    <row r="26" spans="1:33" ht="15.5" thickTop="1" thickBot="1" x14ac:dyDescent="0.4">
      <c r="B26" s="82" t="s">
        <v>63</v>
      </c>
      <c r="C26" s="8" t="str">
        <f>Y14</f>
        <v>QUESTEMBERT</v>
      </c>
      <c r="D26" s="8">
        <f>'TOURNOI '!R21</f>
        <v>1</v>
      </c>
      <c r="E26" s="8">
        <f>'TOURNOI '!M23</f>
        <v>1</v>
      </c>
      <c r="F26" s="47">
        <f t="shared" si="9"/>
        <v>10</v>
      </c>
      <c r="G26" s="8">
        <f>'TOURNOI '!P21</f>
        <v>0</v>
      </c>
      <c r="H26" s="8">
        <f>'TOURNOI '!O21</f>
        <v>1</v>
      </c>
      <c r="I26" s="8">
        <f>'TOURNOI '!O23</f>
        <v>1</v>
      </c>
      <c r="J26" s="8">
        <f>'TOURNOI '!P23</f>
        <v>4</v>
      </c>
      <c r="K26" s="8">
        <f t="shared" si="10"/>
        <v>1</v>
      </c>
      <c r="L26" s="8">
        <f t="shared" si="6"/>
        <v>5</v>
      </c>
      <c r="M26" s="84">
        <f>(K26-L26)+V14</f>
        <v>10.711042664841434</v>
      </c>
      <c r="N26" s="134" t="str">
        <f t="shared" si="7"/>
        <v>QUESTEMBERT</v>
      </c>
      <c r="O26" s="135">
        <f t="shared" si="11"/>
        <v>4</v>
      </c>
      <c r="P26" s="159">
        <v>1</v>
      </c>
      <c r="Q26" s="159"/>
      <c r="R26" s="42">
        <f t="shared" si="5"/>
        <v>5</v>
      </c>
      <c r="S26" s="159"/>
      <c r="T26" s="159"/>
      <c r="U26" s="159"/>
      <c r="V26" s="247">
        <f t="shared" si="8"/>
        <v>10.711042664841434</v>
      </c>
      <c r="X26" s="88">
        <v>5</v>
      </c>
      <c r="Y26" s="93" t="str">
        <v>BETHUNE</v>
      </c>
      <c r="Z26" s="94">
        <v>4</v>
      </c>
      <c r="AA26" s="94">
        <v>1</v>
      </c>
      <c r="AB26" s="95">
        <v>0</v>
      </c>
      <c r="AC26">
        <v>7</v>
      </c>
      <c r="AD26">
        <v>0</v>
      </c>
      <c r="AE26">
        <v>0</v>
      </c>
      <c r="AF26">
        <v>0</v>
      </c>
      <c r="AG26" s="245">
        <v>8.7404175222450373</v>
      </c>
    </row>
    <row r="27" spans="1:33" ht="15.5" thickTop="1" thickBot="1" x14ac:dyDescent="0.4">
      <c r="B27" s="82" t="s">
        <v>64</v>
      </c>
      <c r="C27" s="8" t="str">
        <f>Y19</f>
        <v>THONON-LES-BAINS</v>
      </c>
      <c r="D27" s="8">
        <f>'TOURNOI '!R22</f>
        <v>4</v>
      </c>
      <c r="E27" s="8">
        <f>'TOURNOI '!R23</f>
        <v>4</v>
      </c>
      <c r="F27" s="47">
        <f t="shared" si="9"/>
        <v>13</v>
      </c>
      <c r="G27" s="8">
        <f>'TOURNOI '!P22</f>
        <v>3</v>
      </c>
      <c r="H27" s="8">
        <f>'TOURNOI '!O21</f>
        <v>1</v>
      </c>
      <c r="I27" s="8">
        <f>'TOURNOI '!P23</f>
        <v>4</v>
      </c>
      <c r="J27" s="8">
        <f>'TOURNOI '!O23</f>
        <v>1</v>
      </c>
      <c r="K27" s="8">
        <f t="shared" si="10"/>
        <v>7</v>
      </c>
      <c r="L27" s="8">
        <f t="shared" si="6"/>
        <v>2</v>
      </c>
      <c r="M27" s="84">
        <f>(K27-L27)+V19</f>
        <v>19.762508555783707</v>
      </c>
      <c r="N27" s="134" t="str">
        <f t="shared" si="7"/>
        <v>THONON-LES-BAINS</v>
      </c>
      <c r="O27" s="135">
        <f t="shared" si="11"/>
        <v>2</v>
      </c>
      <c r="P27" s="159">
        <v>1</v>
      </c>
      <c r="Q27" s="159"/>
      <c r="R27" s="42">
        <f t="shared" si="5"/>
        <v>2</v>
      </c>
      <c r="S27" s="159"/>
      <c r="T27" s="159"/>
      <c r="U27" s="159"/>
      <c r="V27" s="247">
        <f t="shared" si="8"/>
        <v>19.762508555783707</v>
      </c>
      <c r="X27" s="88">
        <v>6</v>
      </c>
      <c r="Y27" s="93" t="str">
        <v>LE PONT DE BEAUVOISIN</v>
      </c>
      <c r="Z27" s="94">
        <v>6</v>
      </c>
      <c r="AA27" s="94">
        <v>1</v>
      </c>
      <c r="AB27" s="95">
        <v>0</v>
      </c>
      <c r="AC27">
        <v>1</v>
      </c>
      <c r="AD27">
        <v>0</v>
      </c>
      <c r="AE27">
        <v>0</v>
      </c>
      <c r="AF27">
        <v>0</v>
      </c>
      <c r="AG27" s="245">
        <v>14.400472901499597</v>
      </c>
    </row>
    <row r="28" spans="1:33" ht="15.5" thickTop="1" thickBot="1" x14ac:dyDescent="0.4">
      <c r="B28" s="82" t="s">
        <v>65</v>
      </c>
      <c r="C28" s="8" t="str">
        <f>Y13</f>
        <v>LE POIRÉ SUR VIE</v>
      </c>
      <c r="D28" s="8">
        <f>'TOURNOI '!V21</f>
        <v>1</v>
      </c>
      <c r="E28" s="8">
        <f>'TOURNOI '!V22</f>
        <v>4</v>
      </c>
      <c r="F28" s="47">
        <f t="shared" si="9"/>
        <v>7</v>
      </c>
      <c r="G28" s="8">
        <f>'TOURNOI '!X21</f>
        <v>1</v>
      </c>
      <c r="H28" s="8">
        <f>'TOURNOI '!Y21</f>
        <v>2</v>
      </c>
      <c r="I28" s="8">
        <f>'TOURNOI '!X22</f>
        <v>5</v>
      </c>
      <c r="J28" s="8">
        <f>'TOURNOI '!Y22</f>
        <v>0</v>
      </c>
      <c r="K28" s="8">
        <f t="shared" si="10"/>
        <v>6</v>
      </c>
      <c r="L28" s="8">
        <f t="shared" si="6"/>
        <v>2</v>
      </c>
      <c r="M28" s="84">
        <f>(K28-L28)+V13</f>
        <v>18.491770891668224</v>
      </c>
      <c r="N28" s="134" t="str">
        <f t="shared" si="7"/>
        <v>LE POIRÉ SUR VIE</v>
      </c>
      <c r="O28" s="135">
        <f t="shared" si="11"/>
        <v>9</v>
      </c>
      <c r="P28" s="159">
        <v>1</v>
      </c>
      <c r="Q28" s="159"/>
      <c r="R28" s="42">
        <f t="shared" si="5"/>
        <v>2</v>
      </c>
      <c r="S28" s="159"/>
      <c r="T28" s="159"/>
      <c r="U28" s="159"/>
      <c r="V28" s="247">
        <f t="shared" si="8"/>
        <v>18.491770891668224</v>
      </c>
      <c r="X28" s="88">
        <v>7</v>
      </c>
      <c r="Y28" s="93" t="str">
        <v>PONTIVY</v>
      </c>
      <c r="Z28" s="94">
        <v>7</v>
      </c>
      <c r="AA28" s="94">
        <v>1</v>
      </c>
      <c r="AB28" s="95">
        <v>0</v>
      </c>
      <c r="AC28">
        <v>2</v>
      </c>
      <c r="AD28">
        <v>0</v>
      </c>
      <c r="AE28">
        <v>0</v>
      </c>
      <c r="AF28">
        <v>0</v>
      </c>
      <c r="AG28" s="245">
        <v>16.232032854209443</v>
      </c>
    </row>
    <row r="29" spans="1:33" ht="15.5" thickTop="1" thickBot="1" x14ac:dyDescent="0.4">
      <c r="B29" s="82" t="s">
        <v>66</v>
      </c>
      <c r="C29" s="8" t="str">
        <f>Y18</f>
        <v>PONTIVY</v>
      </c>
      <c r="D29" s="8">
        <f>'TOURNOI '!AA21</f>
        <v>4</v>
      </c>
      <c r="E29" s="8">
        <f>'TOURNOI '!V23</f>
        <v>4</v>
      </c>
      <c r="F29" s="47">
        <f t="shared" si="9"/>
        <v>8</v>
      </c>
      <c r="G29" s="8">
        <f>'TOURNOI '!Y21</f>
        <v>2</v>
      </c>
      <c r="H29" s="8">
        <f>'TOURNOI '!X21</f>
        <v>1</v>
      </c>
      <c r="I29" s="8">
        <f>'TOURNOI '!X23</f>
        <v>2</v>
      </c>
      <c r="J29" s="8">
        <f>'TOURNOI '!Y23</f>
        <v>1</v>
      </c>
      <c r="K29" s="8">
        <f t="shared" si="10"/>
        <v>4</v>
      </c>
      <c r="L29" s="8">
        <f t="shared" si="6"/>
        <v>2</v>
      </c>
      <c r="M29" s="84">
        <f>(K29-L29)+V18</f>
        <v>16.232032854209443</v>
      </c>
      <c r="N29" s="134" t="str">
        <f t="shared" si="7"/>
        <v>PONTIVY</v>
      </c>
      <c r="O29" s="135">
        <f t="shared" si="11"/>
        <v>7</v>
      </c>
      <c r="P29" s="159">
        <v>1</v>
      </c>
      <c r="Q29" s="159"/>
      <c r="R29" s="42">
        <f t="shared" si="5"/>
        <v>2</v>
      </c>
      <c r="S29" s="159"/>
      <c r="T29" s="159"/>
      <c r="U29" s="159"/>
      <c r="V29" s="247">
        <f t="shared" si="8"/>
        <v>16.232032854209443</v>
      </c>
      <c r="X29" s="88">
        <v>8</v>
      </c>
      <c r="Y29" s="93" t="str">
        <v>ENTRE-DEUX-GUIERS</v>
      </c>
      <c r="Z29" s="94">
        <v>7</v>
      </c>
      <c r="AA29" s="94">
        <v>1</v>
      </c>
      <c r="AB29" s="95">
        <v>0</v>
      </c>
      <c r="AC29">
        <v>4</v>
      </c>
      <c r="AD29">
        <v>0</v>
      </c>
      <c r="AE29">
        <v>0</v>
      </c>
      <c r="AF29">
        <v>0</v>
      </c>
      <c r="AG29" s="245">
        <v>11.527853829188533</v>
      </c>
    </row>
    <row r="30" spans="1:33" ht="15.5" thickTop="1" thickBot="1" x14ac:dyDescent="0.4">
      <c r="B30" s="82" t="s">
        <v>67</v>
      </c>
      <c r="C30" s="8" t="str">
        <f>Y7</f>
        <v>BETHUNE</v>
      </c>
      <c r="D30" s="8">
        <f>'TOURNOI '!AA22</f>
        <v>1</v>
      </c>
      <c r="E30" s="8">
        <f>'TOURNOI '!AA23</f>
        <v>1</v>
      </c>
      <c r="F30" s="47">
        <f t="shared" si="9"/>
        <v>10</v>
      </c>
      <c r="G30" s="8">
        <f>'TOURNOI '!Y22</f>
        <v>0</v>
      </c>
      <c r="H30" s="8">
        <f>'TOURNOI '!X22</f>
        <v>5</v>
      </c>
      <c r="I30" s="8">
        <f>'TOURNOI '!Y23</f>
        <v>1</v>
      </c>
      <c r="J30" s="8">
        <f>'TOURNOI '!X23</f>
        <v>2</v>
      </c>
      <c r="K30" s="8">
        <f t="shared" si="10"/>
        <v>1</v>
      </c>
      <c r="L30" s="8">
        <f t="shared" si="6"/>
        <v>7</v>
      </c>
      <c r="M30" s="84">
        <f>(K30-L30)+V7</f>
        <v>8.7404175222450373</v>
      </c>
      <c r="N30" s="134" t="str">
        <f t="shared" si="7"/>
        <v>BETHUNE</v>
      </c>
      <c r="O30" s="135">
        <f t="shared" si="11"/>
        <v>4</v>
      </c>
      <c r="P30" s="159">
        <v>1</v>
      </c>
      <c r="Q30" s="159"/>
      <c r="R30" s="42">
        <f t="shared" si="5"/>
        <v>7</v>
      </c>
      <c r="S30" s="159"/>
      <c r="T30" s="159"/>
      <c r="U30" s="159"/>
      <c r="V30" s="247">
        <f t="shared" si="8"/>
        <v>8.7404175222450373</v>
      </c>
      <c r="X30" s="88">
        <v>9</v>
      </c>
      <c r="Y30" s="93" t="str">
        <v>LE POIRÉ SUR VIE</v>
      </c>
      <c r="Z30" s="94">
        <v>9</v>
      </c>
      <c r="AA30" s="94">
        <v>1</v>
      </c>
      <c r="AB30" s="95">
        <v>0</v>
      </c>
      <c r="AC30">
        <v>2</v>
      </c>
      <c r="AD30">
        <v>0</v>
      </c>
      <c r="AE30">
        <v>0</v>
      </c>
      <c r="AF30">
        <v>0</v>
      </c>
      <c r="AG30" s="245">
        <v>18.491770891668224</v>
      </c>
    </row>
    <row r="31" spans="1:33" ht="15.5" thickTop="1" thickBot="1" x14ac:dyDescent="0.4">
      <c r="B31" s="82" t="s">
        <v>68</v>
      </c>
      <c r="C31" s="8" t="str">
        <f>Y17</f>
        <v>ST-LÔ</v>
      </c>
      <c r="D31" s="8">
        <f>'TOURNOI '!AE21</f>
        <v>4</v>
      </c>
      <c r="E31" s="8">
        <f>'TOURNOI '!AE22</f>
        <v>1</v>
      </c>
      <c r="F31" s="47">
        <f t="shared" si="9"/>
        <v>7</v>
      </c>
      <c r="G31" s="8">
        <f>'TOURNOI '!AG21</f>
        <v>4</v>
      </c>
      <c r="H31" s="8">
        <f>'TOURNOI '!AH21</f>
        <v>1</v>
      </c>
      <c r="I31" s="8">
        <f>'TOURNOI '!AG22</f>
        <v>0</v>
      </c>
      <c r="J31" s="8">
        <f>'TOURNOI '!AH22</f>
        <v>8</v>
      </c>
      <c r="K31" s="8">
        <f t="shared" si="10"/>
        <v>4</v>
      </c>
      <c r="L31" s="8">
        <f t="shared" si="6"/>
        <v>9</v>
      </c>
      <c r="M31" s="84">
        <f>(K31-L31)+V17</f>
        <v>9.6123452180947044</v>
      </c>
      <c r="N31" s="134" t="str">
        <f t="shared" si="7"/>
        <v>ST-LÔ</v>
      </c>
      <c r="O31" s="135">
        <f t="shared" si="11"/>
        <v>9</v>
      </c>
      <c r="P31" s="159">
        <v>1</v>
      </c>
      <c r="Q31" s="159"/>
      <c r="R31" s="42">
        <f t="shared" si="5"/>
        <v>9</v>
      </c>
      <c r="S31" s="159"/>
      <c r="T31" s="159"/>
      <c r="U31" s="159"/>
      <c r="V31" s="247">
        <f t="shared" si="8"/>
        <v>9.6123452180947044</v>
      </c>
      <c r="X31" s="88">
        <v>10</v>
      </c>
      <c r="Y31" s="93" t="str">
        <v>ST-LÔ</v>
      </c>
      <c r="Z31" s="94">
        <v>9</v>
      </c>
      <c r="AA31" s="94">
        <v>1</v>
      </c>
      <c r="AB31" s="95">
        <v>0</v>
      </c>
      <c r="AC31">
        <v>9</v>
      </c>
      <c r="AD31">
        <v>0</v>
      </c>
      <c r="AE31">
        <v>0</v>
      </c>
      <c r="AF31">
        <v>0</v>
      </c>
      <c r="AG31" s="245">
        <v>9.6123452180947044</v>
      </c>
    </row>
    <row r="32" spans="1:33" ht="15.5" thickTop="1" thickBot="1" x14ac:dyDescent="0.4">
      <c r="B32" s="82" t="s">
        <v>69</v>
      </c>
      <c r="C32" s="8" t="str">
        <f>Y6</f>
        <v>ENTRE-DEUX-GUIERS</v>
      </c>
      <c r="D32" s="8">
        <f>'TOURNOI '!AJ21</f>
        <v>1</v>
      </c>
      <c r="E32" s="8">
        <f>'TOURNOI '!AE23</f>
        <v>2</v>
      </c>
      <c r="F32" s="47">
        <f t="shared" si="9"/>
        <v>8</v>
      </c>
      <c r="G32" s="8">
        <f>'TOURNOI '!AH21</f>
        <v>1</v>
      </c>
      <c r="H32" s="8">
        <f>'TOURNOI '!AG21</f>
        <v>4</v>
      </c>
      <c r="I32" s="8">
        <f>'TOURNOI '!AG23</f>
        <v>0</v>
      </c>
      <c r="J32" s="8">
        <f>'TOURNOI '!AH23</f>
        <v>0</v>
      </c>
      <c r="K32" s="8">
        <f t="shared" si="10"/>
        <v>1</v>
      </c>
      <c r="L32" s="8">
        <f t="shared" si="6"/>
        <v>4</v>
      </c>
      <c r="M32" s="84">
        <f>(K32-L32)+V6</f>
        <v>11.527853829188533</v>
      </c>
      <c r="N32" s="134" t="str">
        <f t="shared" si="7"/>
        <v>ENTRE-DEUX-GUIERS</v>
      </c>
      <c r="O32" s="135">
        <f t="shared" si="11"/>
        <v>7</v>
      </c>
      <c r="P32" s="159">
        <v>1</v>
      </c>
      <c r="Q32" s="159"/>
      <c r="R32" s="42">
        <f t="shared" si="5"/>
        <v>4</v>
      </c>
      <c r="S32" s="159"/>
      <c r="T32" s="159"/>
      <c r="U32" s="159"/>
      <c r="V32" s="247">
        <f t="shared" si="8"/>
        <v>11.527853829188533</v>
      </c>
      <c r="X32" s="88">
        <v>11</v>
      </c>
      <c r="Y32" s="93" t="str">
        <v>BOUVIGNY-BOYEFFLES</v>
      </c>
      <c r="Z32" s="94">
        <v>11</v>
      </c>
      <c r="AA32" s="94">
        <v>1</v>
      </c>
      <c r="AB32" s="95">
        <v>0</v>
      </c>
      <c r="AC32">
        <v>0</v>
      </c>
      <c r="AD32">
        <v>0</v>
      </c>
      <c r="AE32">
        <v>0</v>
      </c>
      <c r="AF32">
        <v>0</v>
      </c>
      <c r="AG32" s="245">
        <v>22.89364383050215</v>
      </c>
    </row>
    <row r="33" spans="2:33" ht="15.5" thickTop="1" thickBot="1" x14ac:dyDescent="0.4">
      <c r="B33" s="85" t="s">
        <v>70</v>
      </c>
      <c r="C33" s="12" t="str">
        <f>Y11</f>
        <v>BOUVIGNY-BOYEFFLES</v>
      </c>
      <c r="D33" s="12">
        <f>'TOURNOI '!AJ22</f>
        <v>4</v>
      </c>
      <c r="E33" s="12">
        <f>'TOURNOI '!AJ23</f>
        <v>2</v>
      </c>
      <c r="F33" s="47">
        <f t="shared" si="9"/>
        <v>6</v>
      </c>
      <c r="G33" s="12">
        <f>'TOURNOI '!AH22</f>
        <v>8</v>
      </c>
      <c r="H33" s="12">
        <f>'TOURNOI '!AG22</f>
        <v>0</v>
      </c>
      <c r="I33" s="12">
        <f>'TOURNOI '!AH23</f>
        <v>0</v>
      </c>
      <c r="J33" s="12">
        <f>'TOURNOI '!AG23</f>
        <v>0</v>
      </c>
      <c r="K33" s="12">
        <f t="shared" si="10"/>
        <v>8</v>
      </c>
      <c r="L33" s="12">
        <f t="shared" si="6"/>
        <v>0</v>
      </c>
      <c r="M33" s="86">
        <f>(K33-L33)+V11</f>
        <v>22.89364383050215</v>
      </c>
      <c r="N33" s="137" t="str">
        <f t="shared" si="7"/>
        <v>BOUVIGNY-BOYEFFLES</v>
      </c>
      <c r="O33" s="138">
        <f t="shared" si="11"/>
        <v>11</v>
      </c>
      <c r="P33" s="160">
        <v>1</v>
      </c>
      <c r="Q33" s="160"/>
      <c r="R33" s="174">
        <f t="shared" si="5"/>
        <v>0</v>
      </c>
      <c r="S33" s="160"/>
      <c r="T33" s="160"/>
      <c r="U33" s="160"/>
      <c r="V33" s="248">
        <f t="shared" si="8"/>
        <v>22.89364383050215</v>
      </c>
      <c r="X33" s="89">
        <v>12</v>
      </c>
      <c r="Y33" s="96" t="str">
        <v>MARVEJOLS</v>
      </c>
      <c r="Z33" s="97">
        <v>12</v>
      </c>
      <c r="AA33" s="97">
        <v>1</v>
      </c>
      <c r="AB33" s="98">
        <v>0</v>
      </c>
      <c r="AC33">
        <v>2</v>
      </c>
      <c r="AD33">
        <v>0</v>
      </c>
      <c r="AE33">
        <v>0</v>
      </c>
      <c r="AF33">
        <v>0</v>
      </c>
      <c r="AG33" s="245">
        <v>13.691727334951155</v>
      </c>
    </row>
    <row r="34" spans="2:33" ht="15" thickTop="1" x14ac:dyDescent="0.35"/>
  </sheetData>
  <mergeCells count="4">
    <mergeCell ref="D3:F3"/>
    <mergeCell ref="G3:J3"/>
    <mergeCell ref="K3:M3"/>
    <mergeCell ref="X20:AB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AFE23-5749-4639-9BC9-694ABBD0A083}">
  <dimension ref="B1:K14"/>
  <sheetViews>
    <sheetView workbookViewId="0">
      <selection activeCell="K13" sqref="K2:K13"/>
    </sheetView>
  </sheetViews>
  <sheetFormatPr baseColWidth="10" defaultColWidth="11.453125" defaultRowHeight="14.5" x14ac:dyDescent="0.35"/>
  <cols>
    <col min="11" max="11" width="25.54296875" style="1" customWidth="1"/>
  </cols>
  <sheetData>
    <row r="1" spans="2:11" ht="54" customHeight="1" thickBot="1" x14ac:dyDescent="0.4"/>
    <row r="2" spans="2:11" ht="29.5" thickTop="1" x14ac:dyDescent="0.35">
      <c r="B2" s="65" t="s">
        <v>7</v>
      </c>
      <c r="C2" s="27" t="s">
        <v>8</v>
      </c>
      <c r="D2" s="28" t="s">
        <v>9</v>
      </c>
      <c r="F2" t="str">
        <f>C2&amp;" "&amp;D2&amp;" "&amp;B2</f>
        <v>COLLEGE DU PUY CHABOT LE POIRÉ SUR VIE 85-2-PCP</v>
      </c>
      <c r="K2" s="241" t="s">
        <v>224</v>
      </c>
    </row>
    <row r="3" spans="2:11" ht="29" x14ac:dyDescent="0.35">
      <c r="B3" s="66" t="s">
        <v>11</v>
      </c>
      <c r="C3" s="29" t="s">
        <v>12</v>
      </c>
      <c r="D3" s="30" t="s">
        <v>13</v>
      </c>
      <c r="F3" t="str">
        <f t="shared" ref="F3:F13" si="0">C3&amp;" "&amp;D3&amp;" "&amp;B3</f>
        <v>COLLEGE JEANNE D'ARC LE PONT DE BEAUVOISIN 38-2-JPB</v>
      </c>
      <c r="K3" s="241" t="s">
        <v>225</v>
      </c>
    </row>
    <row r="4" spans="2:11" ht="29" x14ac:dyDescent="0.35">
      <c r="B4" s="66" t="s">
        <v>15</v>
      </c>
      <c r="C4" s="29" t="s">
        <v>16</v>
      </c>
      <c r="D4" s="30" t="s">
        <v>17</v>
      </c>
      <c r="F4" t="str">
        <f t="shared" si="0"/>
        <v>LES SAINTS ANGES PONTIVY 56-2-SAP</v>
      </c>
      <c r="K4" s="241" t="s">
        <v>226</v>
      </c>
    </row>
    <row r="5" spans="2:11" ht="29" x14ac:dyDescent="0.35">
      <c r="B5" s="66" t="s">
        <v>18</v>
      </c>
      <c r="C5" s="29" t="s">
        <v>19</v>
      </c>
      <c r="D5" s="30" t="s">
        <v>20</v>
      </c>
      <c r="F5" t="str">
        <f t="shared" si="0"/>
        <v>COLLEGE SAINT BRUNO ENTRE-DEUX-GUIERS 38-2-E2G 1</v>
      </c>
      <c r="K5" s="241" t="s">
        <v>227</v>
      </c>
    </row>
    <row r="6" spans="2:11" ht="29" x14ac:dyDescent="0.35">
      <c r="B6" s="66" t="s">
        <v>22</v>
      </c>
      <c r="C6" s="29" t="s">
        <v>23</v>
      </c>
      <c r="D6" s="30" t="s">
        <v>24</v>
      </c>
      <c r="F6" t="str">
        <f t="shared" si="0"/>
        <v>COLLEGE ST FRANCOIS BOUVIGNY-BOYEFFLES 62-2-BOUV 1</v>
      </c>
      <c r="K6" s="241" t="s">
        <v>228</v>
      </c>
    </row>
    <row r="7" spans="2:11" ht="29" x14ac:dyDescent="0.35">
      <c r="B7" s="66" t="s">
        <v>26</v>
      </c>
      <c r="C7" s="29" t="s">
        <v>27</v>
      </c>
      <c r="D7" s="30" t="s">
        <v>28</v>
      </c>
      <c r="F7" t="str">
        <f t="shared" si="0"/>
        <v>COL-LYC TP LE BON SAUVEUR ST-LÔ 50-4-BSSL</v>
      </c>
      <c r="K7" s="241" t="s">
        <v>229</v>
      </c>
    </row>
    <row r="8" spans="2:11" ht="29" x14ac:dyDescent="0.35">
      <c r="B8" s="66" t="s">
        <v>30</v>
      </c>
      <c r="C8" s="29" t="s">
        <v>31</v>
      </c>
      <c r="D8" s="30" t="s">
        <v>32</v>
      </c>
      <c r="F8" t="str">
        <f t="shared" si="0"/>
        <v>COLLEGE NOTRE DAME MARVEJOLS 48-2-NDM</v>
      </c>
      <c r="K8" s="241" t="s">
        <v>230</v>
      </c>
    </row>
    <row r="9" spans="2:11" ht="29" x14ac:dyDescent="0.35">
      <c r="B9" s="66" t="s">
        <v>34</v>
      </c>
      <c r="C9" s="29" t="s">
        <v>31</v>
      </c>
      <c r="D9" s="30" t="s">
        <v>35</v>
      </c>
      <c r="F9" t="str">
        <f t="shared" si="0"/>
        <v xml:space="preserve">COLLEGE NOTRE DAME BAUGE 49-2-BAUG </v>
      </c>
      <c r="K9" s="241" t="s">
        <v>231</v>
      </c>
    </row>
    <row r="10" spans="2:11" ht="43.5" x14ac:dyDescent="0.35">
      <c r="B10" s="66" t="s">
        <v>36</v>
      </c>
      <c r="C10" s="29" t="s">
        <v>37</v>
      </c>
      <c r="D10" s="30" t="s">
        <v>38</v>
      </c>
      <c r="F10" t="str">
        <f t="shared" si="0"/>
        <v>COL-LYC ST VAAST ST DOMINIQUE VADO BETHUNE 62-4-SVB 2</v>
      </c>
      <c r="K10" s="241" t="s">
        <v>232</v>
      </c>
    </row>
    <row r="11" spans="2:11" ht="29" x14ac:dyDescent="0.35">
      <c r="B11" s="66" t="s">
        <v>39</v>
      </c>
      <c r="C11" s="29" t="s">
        <v>40</v>
      </c>
      <c r="D11" s="30" t="s">
        <v>41</v>
      </c>
      <c r="F11" t="str">
        <f t="shared" si="0"/>
        <v>SAINT JOSEPH LA SALLE QUESTEMBERT 56-2-SJQ</v>
      </c>
      <c r="K11" s="241" t="s">
        <v>233</v>
      </c>
    </row>
    <row r="12" spans="2:11" ht="29" x14ac:dyDescent="0.35">
      <c r="B12" s="66" t="s">
        <v>42</v>
      </c>
      <c r="C12" s="29" t="s">
        <v>43</v>
      </c>
      <c r="D12" s="30" t="s">
        <v>44</v>
      </c>
      <c r="F12" t="str">
        <f t="shared" si="0"/>
        <v>COLLEGE SACRE-COEUR THONON-LES-BAINS 74-2-SCTB</v>
      </c>
      <c r="K12" s="241" t="s">
        <v>234</v>
      </c>
    </row>
    <row r="13" spans="2:11" ht="29.5" thickBot="1" x14ac:dyDescent="0.4">
      <c r="B13" s="67" t="s">
        <v>45</v>
      </c>
      <c r="C13" s="69" t="s">
        <v>46</v>
      </c>
      <c r="D13" s="31" t="s">
        <v>47</v>
      </c>
      <c r="F13" t="str">
        <f t="shared" si="0"/>
        <v xml:space="preserve">COL-LYC ST LOUIS SAUMUR 49-4-SLSA </v>
      </c>
      <c r="K13" s="241" t="s">
        <v>235</v>
      </c>
    </row>
    <row r="14" spans="2:11" ht="15" thickTop="1" x14ac:dyDescent="0.35"/>
  </sheetData>
  <dataValidations count="1">
    <dataValidation type="list" allowBlank="1" showInputMessage="1" showErrorMessage="1" sqref="C11" xr:uid="{22009083-EC73-4892-816A-FE2722090C15}">
      <formula1>#REF!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2025-07-17T15:38:40+00:00</Dernieremodification>
  </documentManagement>
</p:properties>
</file>

<file path=customXml/itemProps1.xml><?xml version="1.0" encoding="utf-8"?>
<ds:datastoreItem xmlns:ds="http://schemas.openxmlformats.org/officeDocument/2006/customXml" ds:itemID="{3DECBCDF-5417-4A76-8921-32105FB21EC2}"/>
</file>

<file path=customXml/itemProps2.xml><?xml version="1.0" encoding="utf-8"?>
<ds:datastoreItem xmlns:ds="http://schemas.openxmlformats.org/officeDocument/2006/customXml" ds:itemID="{89E154B8-70B8-450B-89A0-15CA0F983C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CC679C-8552-44C3-A35F-F8377B230559}">
  <ds:schemaRefs>
    <ds:schemaRef ds:uri="http://schemas.microsoft.com/office/2006/metadata/properties"/>
    <ds:schemaRef ds:uri="http://schemas.microsoft.com/office/infopath/2007/PartnerControls"/>
    <ds:schemaRef ds:uri="8ccdb7f2-7c86-444c-844e-ce7e4050018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LISTE DES EQUIPES</vt:lpstr>
      <vt:lpstr>TOURNOI </vt:lpstr>
      <vt:lpstr>CLASSEMENT </vt:lpstr>
      <vt:lpstr>AUTRES CRITERES</vt:lpstr>
      <vt:lpstr>Feuil1</vt:lpstr>
      <vt:lpstr>Feuil2</vt:lpstr>
      <vt:lpstr>Feuil3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berthelot gilles</dc:creator>
  <cp:keywords/>
  <dc:description/>
  <cp:lastModifiedBy>Patricia Petit</cp:lastModifiedBy>
  <cp:revision/>
  <dcterms:created xsi:type="dcterms:W3CDTF">2024-05-10T09:10:39Z</dcterms:created>
  <dcterms:modified xsi:type="dcterms:W3CDTF">2025-07-08T09:34:42Z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